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FIN.PLAN 2026-2028\"/>
    </mc:Choice>
  </mc:AlternateContent>
  <bookViews>
    <workbookView xWindow="0" yWindow="0" windowWidth="28800" windowHeight="12300" activeTab="3"/>
  </bookViews>
  <sheets>
    <sheet name="SAŽETAK" sheetId="1" r:id="rId1"/>
    <sheet name=" Račun prihoda i rashoda" sheetId="3" r:id="rId2"/>
    <sheet name="Rashodi prema funkcijskoj kl" sheetId="5" r:id="rId3"/>
    <sheet name="POSEBNI DIO" sheetId="7" r:id="rId4"/>
    <sheet name="KONTROLNA TABLICA" sheetId="9" r:id="rId5"/>
  </sheets>
  <definedNames>
    <definedName name="_xlnm.Print_Titles" localSheetId="4">'KONTROLNA TABLICA'!$6:$7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9" i="7" l="1"/>
  <c r="H389" i="7"/>
  <c r="I389" i="7"/>
  <c r="F389" i="7"/>
  <c r="F388" i="7" s="1"/>
  <c r="F380" i="7" s="1"/>
  <c r="F379" i="7" s="1"/>
  <c r="F402" i="7"/>
  <c r="F401" i="7"/>
  <c r="F399" i="7"/>
  <c r="F397" i="7"/>
  <c r="F395" i="7"/>
  <c r="F394" i="7" s="1"/>
  <c r="F386" i="7"/>
  <c r="F384" i="7"/>
  <c r="F382" i="7"/>
  <c r="F381" i="7"/>
  <c r="F376" i="7"/>
  <c r="F375" i="7"/>
  <c r="F373" i="7"/>
  <c r="F368" i="7" s="1"/>
  <c r="F367" i="7" s="1"/>
  <c r="F366" i="7" s="1"/>
  <c r="F371" i="7"/>
  <c r="F369" i="7"/>
  <c r="F363" i="7"/>
  <c r="F362" i="7" s="1"/>
  <c r="F361" i="7" s="1"/>
  <c r="F360" i="7" s="1"/>
  <c r="F358" i="7"/>
  <c r="F357" i="7" s="1"/>
  <c r="F356" i="7" s="1"/>
  <c r="F355" i="7" s="1"/>
  <c r="F353" i="7"/>
  <c r="F352" i="7"/>
  <c r="F351" i="7"/>
  <c r="F350" i="7" s="1"/>
  <c r="F349" i="7" s="1"/>
  <c r="F61" i="7"/>
  <c r="F59" i="7"/>
  <c r="F58" i="7"/>
  <c r="F57" i="7" s="1"/>
  <c r="F56" i="7" s="1"/>
  <c r="F55" i="7" s="1"/>
  <c r="F31" i="7"/>
  <c r="F22" i="7"/>
  <c r="F16" i="7"/>
  <c r="F13" i="7"/>
  <c r="F12" i="7"/>
  <c r="F11" i="7" s="1"/>
  <c r="F10" i="7" s="1"/>
  <c r="F9" i="7" s="1"/>
  <c r="F39" i="7"/>
  <c r="F38" i="7" s="1"/>
  <c r="F37" i="7" s="1"/>
  <c r="F36" i="7" s="1"/>
  <c r="F46" i="7"/>
  <c r="F45" i="7" s="1"/>
  <c r="F44" i="7" s="1"/>
  <c r="F43" i="7" s="1"/>
  <c r="F67" i="7"/>
  <c r="F66" i="7" s="1"/>
  <c r="F65" i="7" s="1"/>
  <c r="F64" i="7" s="1"/>
  <c r="F63" i="7" s="1"/>
  <c r="F70" i="7"/>
  <c r="F76" i="7"/>
  <c r="F85" i="7"/>
  <c r="F94" i="7"/>
  <c r="F93" i="7" s="1"/>
  <c r="F92" i="7" s="1"/>
  <c r="F91" i="7" s="1"/>
  <c r="F90" i="7" s="1"/>
  <c r="F103" i="7"/>
  <c r="F102" i="7" s="1"/>
  <c r="F101" i="7" s="1"/>
  <c r="F100" i="7" s="1"/>
  <c r="F99" i="7" s="1"/>
  <c r="F105" i="7"/>
  <c r="F111" i="7"/>
  <c r="F110" i="7" s="1"/>
  <c r="F109" i="7" s="1"/>
  <c r="F108" i="7" s="1"/>
  <c r="F113" i="7"/>
  <c r="F115" i="7"/>
  <c r="F120" i="7"/>
  <c r="F119" i="7" s="1"/>
  <c r="F118" i="7" s="1"/>
  <c r="F117" i="7" s="1"/>
  <c r="F123" i="7"/>
  <c r="F122" i="7" s="1"/>
  <c r="F128" i="7"/>
  <c r="F127" i="7" s="1"/>
  <c r="F126" i="7" s="1"/>
  <c r="F125" i="7" s="1"/>
  <c r="F131" i="7"/>
  <c r="F130" i="7" s="1"/>
  <c r="F156" i="7"/>
  <c r="F155" i="7" s="1"/>
  <c r="F154" i="7" s="1"/>
  <c r="F153" i="7" s="1"/>
  <c r="F159" i="7"/>
  <c r="F158" i="7" s="1"/>
  <c r="F164" i="7"/>
  <c r="F163" i="7" s="1"/>
  <c r="F162" i="7" s="1"/>
  <c r="F161" i="7" s="1"/>
  <c r="F165" i="7"/>
  <c r="F167" i="7"/>
  <c r="F393" i="7" l="1"/>
  <c r="F392" i="7" s="1"/>
  <c r="F365" i="7" s="1"/>
  <c r="F107" i="7"/>
  <c r="F12" i="3" l="1"/>
  <c r="E13" i="3"/>
  <c r="E12" i="3" s="1"/>
  <c r="D21" i="9" l="1"/>
  <c r="E21" i="9"/>
  <c r="F21" i="9"/>
  <c r="G21" i="9"/>
  <c r="C32" i="9" l="1"/>
  <c r="C26" i="9"/>
  <c r="C21" i="9"/>
  <c r="C16" i="9"/>
  <c r="G66" i="3" l="1"/>
  <c r="J12" i="1" l="1"/>
  <c r="J9" i="1"/>
  <c r="J15" i="1" s="1"/>
  <c r="F23" i="3" l="1"/>
  <c r="G23" i="3"/>
  <c r="H23" i="3"/>
  <c r="I23" i="3"/>
  <c r="F17" i="3"/>
  <c r="G17" i="3"/>
  <c r="H17" i="3"/>
  <c r="I17" i="3"/>
  <c r="F39" i="3"/>
  <c r="F35" i="3"/>
  <c r="F27" i="3"/>
  <c r="F31" i="3"/>
  <c r="F30" i="3" s="1"/>
  <c r="G30" i="3"/>
  <c r="H30" i="3"/>
  <c r="I30" i="3"/>
  <c r="F20" i="3"/>
  <c r="G20" i="3"/>
  <c r="H20" i="3"/>
  <c r="H19" i="3" s="1"/>
  <c r="I20" i="3"/>
  <c r="I19" i="3" s="1"/>
  <c r="F19" i="3"/>
  <c r="G19" i="3"/>
  <c r="E20" i="3"/>
  <c r="E19" i="3"/>
  <c r="H144" i="3"/>
  <c r="I144" i="3"/>
  <c r="H135" i="3"/>
  <c r="I135" i="3"/>
  <c r="H128" i="3"/>
  <c r="I128" i="3"/>
  <c r="H123" i="3"/>
  <c r="I123" i="3"/>
  <c r="H402" i="3"/>
  <c r="I402" i="3"/>
  <c r="G386" i="3"/>
  <c r="G182" i="3"/>
  <c r="G178" i="3" s="1"/>
  <c r="G188" i="3"/>
  <c r="G194" i="3"/>
  <c r="G303" i="3"/>
  <c r="I306" i="3"/>
  <c r="H306" i="3"/>
  <c r="G306" i="3"/>
  <c r="E306" i="3"/>
  <c r="E300" i="3" s="1"/>
  <c r="I303" i="3"/>
  <c r="I300" i="3" s="1"/>
  <c r="H303" i="3"/>
  <c r="H300" i="3" s="1"/>
  <c r="E303" i="3"/>
  <c r="I301" i="3"/>
  <c r="H301" i="3"/>
  <c r="G301" i="3"/>
  <c r="G300" i="3" s="1"/>
  <c r="E301" i="3"/>
  <c r="I283" i="3"/>
  <c r="H283" i="3"/>
  <c r="G283" i="3"/>
  <c r="E283" i="3"/>
  <c r="I281" i="3"/>
  <c r="H281" i="3"/>
  <c r="G281" i="3"/>
  <c r="G280" i="3" s="1"/>
  <c r="E281" i="3"/>
  <c r="F406" i="3"/>
  <c r="F400" i="3" s="1"/>
  <c r="H407" i="3"/>
  <c r="H406" i="3" s="1"/>
  <c r="I407" i="3"/>
  <c r="I406" i="3" s="1"/>
  <c r="G407" i="3"/>
  <c r="G406" i="3" s="1"/>
  <c r="E407" i="3"/>
  <c r="E406" i="3" s="1"/>
  <c r="I258" i="3"/>
  <c r="H258" i="3"/>
  <c r="G258" i="3"/>
  <c r="E258" i="3"/>
  <c r="I255" i="3"/>
  <c r="H255" i="3"/>
  <c r="G255" i="3"/>
  <c r="E255" i="3"/>
  <c r="I94" i="3"/>
  <c r="H94" i="3"/>
  <c r="G94" i="3"/>
  <c r="E94" i="3"/>
  <c r="I92" i="3"/>
  <c r="H92" i="3"/>
  <c r="G92" i="3"/>
  <c r="E92" i="3"/>
  <c r="I90" i="3"/>
  <c r="H90" i="3"/>
  <c r="G90" i="3"/>
  <c r="E90" i="3"/>
  <c r="G254" i="3" l="1"/>
  <c r="I89" i="3"/>
  <c r="E254" i="3"/>
  <c r="H254" i="3"/>
  <c r="E89" i="3"/>
  <c r="G89" i="3"/>
  <c r="M72" i="3" s="1"/>
  <c r="I254" i="3"/>
  <c r="H89" i="3"/>
  <c r="H379" i="3"/>
  <c r="I379" i="3"/>
  <c r="G379" i="3"/>
  <c r="H200" i="3"/>
  <c r="I200" i="3"/>
  <c r="G200" i="3"/>
  <c r="H295" i="3"/>
  <c r="I295" i="3"/>
  <c r="G295" i="3"/>
  <c r="H288" i="3"/>
  <c r="I288" i="3"/>
  <c r="G288" i="3"/>
  <c r="H348" i="3"/>
  <c r="H347" i="3" s="1"/>
  <c r="I348" i="3"/>
  <c r="I347" i="3" s="1"/>
  <c r="F398" i="3"/>
  <c r="F397" i="3" s="1"/>
  <c r="G398" i="3"/>
  <c r="G397" i="3" s="1"/>
  <c r="H398" i="3"/>
  <c r="H397" i="3" s="1"/>
  <c r="I398" i="3"/>
  <c r="I397" i="3" s="1"/>
  <c r="E398" i="3"/>
  <c r="E397" i="3" s="1"/>
  <c r="O72" i="3" l="1"/>
  <c r="N72" i="3"/>
  <c r="G71" i="3"/>
  <c r="E360" i="3" l="1"/>
  <c r="E356" i="3"/>
  <c r="E355" i="3" s="1"/>
  <c r="E325" i="3"/>
  <c r="E295" i="3"/>
  <c r="E222" i="3"/>
  <c r="E203" i="3"/>
  <c r="E216" i="3"/>
  <c r="E210" i="3"/>
  <c r="E353" i="3" l="1"/>
  <c r="E348" i="3"/>
  <c r="E379" i="3"/>
  <c r="E390" i="3"/>
  <c r="E391" i="3"/>
  <c r="F385" i="3"/>
  <c r="G385" i="3"/>
  <c r="H385" i="3"/>
  <c r="I385" i="3"/>
  <c r="E386" i="3"/>
  <c r="E385" i="3" s="1"/>
  <c r="E404" i="3"/>
  <c r="H219" i="3"/>
  <c r="I219" i="3"/>
  <c r="E219" i="3"/>
  <c r="F219" i="3"/>
  <c r="I69" i="3"/>
  <c r="I404" i="3"/>
  <c r="I401" i="3" s="1"/>
  <c r="I400" i="3" s="1"/>
  <c r="H404" i="3"/>
  <c r="H401" i="3" s="1"/>
  <c r="H400" i="3" s="1"/>
  <c r="I383" i="3"/>
  <c r="H383" i="3"/>
  <c r="G97" i="3"/>
  <c r="G402" i="3"/>
  <c r="E347" i="3" l="1"/>
  <c r="E200" i="3"/>
  <c r="E199" i="3" s="1"/>
  <c r="E144" i="3"/>
  <c r="E179" i="3"/>
  <c r="F14" i="3" l="1"/>
  <c r="F13" i="3" s="1"/>
  <c r="F22" i="3" l="1"/>
  <c r="F26" i="3"/>
  <c r="F34" i="3"/>
  <c r="F38" i="3"/>
  <c r="I402" i="7" l="1"/>
  <c r="H402" i="7"/>
  <c r="H401" i="7" s="1"/>
  <c r="G402" i="7"/>
  <c r="G401" i="7" s="1"/>
  <c r="I401" i="7"/>
  <c r="I399" i="7"/>
  <c r="H399" i="7"/>
  <c r="G399" i="7"/>
  <c r="I397" i="7"/>
  <c r="H397" i="7"/>
  <c r="G397" i="7"/>
  <c r="E397" i="7"/>
  <c r="I395" i="7"/>
  <c r="H395" i="7"/>
  <c r="G395" i="7"/>
  <c r="E392" i="7"/>
  <c r="I388" i="7"/>
  <c r="H388" i="7"/>
  <c r="G388" i="7"/>
  <c r="I386" i="7"/>
  <c r="I381" i="7" s="1"/>
  <c r="H386" i="7"/>
  <c r="G386" i="7"/>
  <c r="I384" i="7"/>
  <c r="H384" i="7"/>
  <c r="G384" i="7"/>
  <c r="I382" i="7"/>
  <c r="H382" i="7"/>
  <c r="G382" i="7"/>
  <c r="I380" i="7"/>
  <c r="I379" i="7" s="1"/>
  <c r="E380" i="7"/>
  <c r="E379" i="7"/>
  <c r="I376" i="7"/>
  <c r="H376" i="7"/>
  <c r="H375" i="7" s="1"/>
  <c r="G376" i="7"/>
  <c r="G375" i="7" s="1"/>
  <c r="E376" i="7"/>
  <c r="I375" i="7"/>
  <c r="I373" i="7"/>
  <c r="H373" i="7"/>
  <c r="G373" i="7"/>
  <c r="E373" i="7"/>
  <c r="I371" i="7"/>
  <c r="H371" i="7"/>
  <c r="G371" i="7"/>
  <c r="E371" i="7"/>
  <c r="I369" i="7"/>
  <c r="H369" i="7"/>
  <c r="G369" i="7"/>
  <c r="E369" i="7"/>
  <c r="E367" i="7"/>
  <c r="E366" i="7" s="1"/>
  <c r="E365" i="7" s="1"/>
  <c r="I363" i="7"/>
  <c r="H363" i="7"/>
  <c r="H362" i="7" s="1"/>
  <c r="H361" i="7" s="1"/>
  <c r="H360" i="7" s="1"/>
  <c r="G363" i="7"/>
  <c r="G362" i="7" s="1"/>
  <c r="G361" i="7" s="1"/>
  <c r="G360" i="7" s="1"/>
  <c r="I362" i="7"/>
  <c r="I361" i="7" s="1"/>
  <c r="I360" i="7" s="1"/>
  <c r="E361" i="7"/>
  <c r="E360" i="7" s="1"/>
  <c r="I358" i="7"/>
  <c r="I357" i="7" s="1"/>
  <c r="I356" i="7" s="1"/>
  <c r="I355" i="7" s="1"/>
  <c r="H358" i="7"/>
  <c r="H357" i="7" s="1"/>
  <c r="H356" i="7" s="1"/>
  <c r="H355" i="7" s="1"/>
  <c r="G358" i="7"/>
  <c r="G357" i="7" s="1"/>
  <c r="G356" i="7" s="1"/>
  <c r="G355" i="7" s="1"/>
  <c r="E356" i="7"/>
  <c r="E355" i="7" s="1"/>
  <c r="I353" i="7"/>
  <c r="H353" i="7"/>
  <c r="H352" i="7" s="1"/>
  <c r="H351" i="7" s="1"/>
  <c r="H350" i="7" s="1"/>
  <c r="G353" i="7"/>
  <c r="I352" i="7"/>
  <c r="I351" i="7" s="1"/>
  <c r="I350" i="7" s="1"/>
  <c r="G352" i="7"/>
  <c r="G351" i="7" s="1"/>
  <c r="G350" i="7" s="1"/>
  <c r="E352" i="7"/>
  <c r="E351" i="7" s="1"/>
  <c r="E350" i="7" s="1"/>
  <c r="I347" i="7"/>
  <c r="H347" i="7"/>
  <c r="H345" i="7" s="1"/>
  <c r="G347" i="7"/>
  <c r="G346" i="7" s="1"/>
  <c r="F347" i="7"/>
  <c r="F346" i="7" s="1"/>
  <c r="F345" i="7" s="1"/>
  <c r="E347" i="7"/>
  <c r="E346" i="7" s="1"/>
  <c r="E345" i="7" s="1"/>
  <c r="H346" i="7"/>
  <c r="I343" i="7"/>
  <c r="I342" i="7" s="1"/>
  <c r="H343" i="7"/>
  <c r="G343" i="7"/>
  <c r="G342" i="7" s="1"/>
  <c r="F343" i="7"/>
  <c r="F342" i="7" s="1"/>
  <c r="E343" i="7"/>
  <c r="H342" i="7"/>
  <c r="I340" i="7"/>
  <c r="H340" i="7"/>
  <c r="H335" i="7" s="1"/>
  <c r="H334" i="7" s="1"/>
  <c r="H333" i="7" s="1"/>
  <c r="H332" i="7" s="1"/>
  <c r="G340" i="7"/>
  <c r="F340" i="7"/>
  <c r="I338" i="7"/>
  <c r="H338" i="7"/>
  <c r="G338" i="7"/>
  <c r="F338" i="7"/>
  <c r="I336" i="7"/>
  <c r="H336" i="7"/>
  <c r="G336" i="7"/>
  <c r="F336" i="7"/>
  <c r="E334" i="7"/>
  <c r="E333" i="7"/>
  <c r="E332" i="7" s="1"/>
  <c r="I330" i="7"/>
  <c r="I329" i="7" s="1"/>
  <c r="I328" i="7" s="1"/>
  <c r="I327" i="7" s="1"/>
  <c r="I326" i="7" s="1"/>
  <c r="H330" i="7"/>
  <c r="H329" i="7" s="1"/>
  <c r="H328" i="7" s="1"/>
  <c r="H327" i="7" s="1"/>
  <c r="H326" i="7" s="1"/>
  <c r="G330" i="7"/>
  <c r="G329" i="7" s="1"/>
  <c r="G328" i="7" s="1"/>
  <c r="G327" i="7" s="1"/>
  <c r="G326" i="7" s="1"/>
  <c r="F330" i="7"/>
  <c r="E330" i="7"/>
  <c r="F329" i="7"/>
  <c r="F328" i="7" s="1"/>
  <c r="F327" i="7" s="1"/>
  <c r="F326" i="7" s="1"/>
  <c r="E328" i="7"/>
  <c r="E327" i="7" s="1"/>
  <c r="E326" i="7" s="1"/>
  <c r="I322" i="7"/>
  <c r="H322" i="7"/>
  <c r="G322" i="7"/>
  <c r="F322" i="7"/>
  <c r="E322" i="7"/>
  <c r="I318" i="7"/>
  <c r="I317" i="7" s="1"/>
  <c r="I316" i="7" s="1"/>
  <c r="H318" i="7"/>
  <c r="H317" i="7" s="1"/>
  <c r="H316" i="7" s="1"/>
  <c r="G318" i="7"/>
  <c r="F318" i="7"/>
  <c r="G317" i="7"/>
  <c r="G316" i="7" s="1"/>
  <c r="F317" i="7"/>
  <c r="F316" i="7" s="1"/>
  <c r="E317" i="7"/>
  <c r="E316" i="7" s="1"/>
  <c r="I311" i="7"/>
  <c r="H311" i="7"/>
  <c r="H310" i="7" s="1"/>
  <c r="H309" i="7" s="1"/>
  <c r="G311" i="7"/>
  <c r="G310" i="7" s="1"/>
  <c r="G309" i="7" s="1"/>
  <c r="F311" i="7"/>
  <c r="I310" i="7"/>
  <c r="I309" i="7" s="1"/>
  <c r="F310" i="7"/>
  <c r="F309" i="7" s="1"/>
  <c r="E310" i="7"/>
  <c r="E309" i="7" s="1"/>
  <c r="E305" i="7"/>
  <c r="E304" i="7" s="1"/>
  <c r="I302" i="7"/>
  <c r="H302" i="7"/>
  <c r="H301" i="7" s="1"/>
  <c r="H300" i="7" s="1"/>
  <c r="H299" i="7" s="1"/>
  <c r="G302" i="7"/>
  <c r="G301" i="7" s="1"/>
  <c r="G300" i="7" s="1"/>
  <c r="G299" i="7" s="1"/>
  <c r="F302" i="7"/>
  <c r="I301" i="7"/>
  <c r="I300" i="7" s="1"/>
  <c r="I299" i="7" s="1"/>
  <c r="F301" i="7"/>
  <c r="F300" i="7" s="1"/>
  <c r="F299" i="7" s="1"/>
  <c r="E300" i="7"/>
  <c r="E299" i="7" s="1"/>
  <c r="I293" i="7"/>
  <c r="I292" i="7" s="1"/>
  <c r="I291" i="7" s="1"/>
  <c r="H293" i="7"/>
  <c r="H292" i="7" s="1"/>
  <c r="H291" i="7" s="1"/>
  <c r="G293" i="7"/>
  <c r="G292" i="7" s="1"/>
  <c r="G291" i="7" s="1"/>
  <c r="F293" i="7"/>
  <c r="F292" i="7" s="1"/>
  <c r="F291" i="7" s="1"/>
  <c r="F290" i="7" s="1"/>
  <c r="E292" i="7"/>
  <c r="E291" i="7" s="1"/>
  <c r="I288" i="7"/>
  <c r="H288" i="7"/>
  <c r="H287" i="7" s="1"/>
  <c r="G288" i="7"/>
  <c r="I287" i="7"/>
  <c r="I286" i="7" s="1"/>
  <c r="G287" i="7"/>
  <c r="G285" i="7" s="1"/>
  <c r="F287" i="7"/>
  <c r="E287" i="7"/>
  <c r="I285" i="7"/>
  <c r="I278" i="7"/>
  <c r="H278" i="7"/>
  <c r="G278" i="7"/>
  <c r="I274" i="7"/>
  <c r="H274" i="7"/>
  <c r="G274" i="7"/>
  <c r="I268" i="7"/>
  <c r="I264" i="7" s="1"/>
  <c r="I263" i="7" s="1"/>
  <c r="H268" i="7"/>
  <c r="H264" i="7" s="1"/>
  <c r="H263" i="7" s="1"/>
  <c r="G268" i="7"/>
  <c r="G264" i="7" s="1"/>
  <c r="G263" i="7" s="1"/>
  <c r="F263" i="7"/>
  <c r="E263" i="7"/>
  <c r="I261" i="7"/>
  <c r="H261" i="7"/>
  <c r="G261" i="7"/>
  <c r="E261" i="7"/>
  <c r="I259" i="7"/>
  <c r="I258" i="7" s="1"/>
  <c r="H259" i="7"/>
  <c r="H258" i="7" s="1"/>
  <c r="G259" i="7"/>
  <c r="G258" i="7" s="1"/>
  <c r="F259" i="7"/>
  <c r="F258" i="7" s="1"/>
  <c r="E259" i="7"/>
  <c r="E258" i="7" s="1"/>
  <c r="I253" i="7"/>
  <c r="H253" i="7"/>
  <c r="G253" i="7"/>
  <c r="F253" i="7"/>
  <c r="I249" i="7"/>
  <c r="H249" i="7"/>
  <c r="G249" i="7"/>
  <c r="G243" i="7" s="1"/>
  <c r="G242" i="7" s="1"/>
  <c r="L10" i="7" s="1"/>
  <c r="F249" i="7"/>
  <c r="I246" i="7"/>
  <c r="H246" i="7"/>
  <c r="H243" i="7" s="1"/>
  <c r="H242" i="7" s="1"/>
  <c r="M10" i="7" s="1"/>
  <c r="G246" i="7"/>
  <c r="F246" i="7"/>
  <c r="I244" i="7"/>
  <c r="H244" i="7"/>
  <c r="G244" i="7"/>
  <c r="F244" i="7"/>
  <c r="E242" i="7"/>
  <c r="I239" i="7"/>
  <c r="I238" i="7" s="1"/>
  <c r="H239" i="7"/>
  <c r="H238" i="7" s="1"/>
  <c r="G239" i="7"/>
  <c r="F239" i="7"/>
  <c r="F238" i="7" s="1"/>
  <c r="G238" i="7"/>
  <c r="F235" i="7"/>
  <c r="E235" i="7"/>
  <c r="E217" i="7" s="1"/>
  <c r="E216" i="7" s="1"/>
  <c r="I230" i="7"/>
  <c r="H230" i="7"/>
  <c r="G230" i="7"/>
  <c r="F230" i="7"/>
  <c r="I227" i="7"/>
  <c r="H227" i="7"/>
  <c r="G227" i="7"/>
  <c r="F227" i="7"/>
  <c r="I223" i="7"/>
  <c r="H223" i="7"/>
  <c r="G223" i="7"/>
  <c r="F223" i="7"/>
  <c r="I219" i="7"/>
  <c r="I218" i="7" s="1"/>
  <c r="I217" i="7" s="1"/>
  <c r="I216" i="7" s="1"/>
  <c r="H219" i="7"/>
  <c r="G219" i="7"/>
  <c r="G218" i="7" s="1"/>
  <c r="G217" i="7" s="1"/>
  <c r="G216" i="7" s="1"/>
  <c r="F219" i="7"/>
  <c r="I214" i="7"/>
  <c r="H214" i="7"/>
  <c r="G214" i="7"/>
  <c r="I212" i="7"/>
  <c r="H212" i="7"/>
  <c r="G212" i="7"/>
  <c r="E212" i="7"/>
  <c r="I208" i="7"/>
  <c r="H208" i="7"/>
  <c r="G208" i="7"/>
  <c r="F208" i="7"/>
  <c r="E208" i="7"/>
  <c r="I203" i="7"/>
  <c r="I192" i="7" s="1"/>
  <c r="I191" i="7" s="1"/>
  <c r="I190" i="7" s="1"/>
  <c r="H203" i="7"/>
  <c r="G203" i="7"/>
  <c r="F203" i="7"/>
  <c r="F192" i="7" s="1"/>
  <c r="F191" i="7" s="1"/>
  <c r="F190" i="7" s="1"/>
  <c r="I196" i="7"/>
  <c r="H196" i="7"/>
  <c r="G196" i="7"/>
  <c r="F196" i="7"/>
  <c r="I193" i="7"/>
  <c r="H193" i="7"/>
  <c r="G193" i="7"/>
  <c r="G192" i="7" s="1"/>
  <c r="G191" i="7" s="1"/>
  <c r="G190" i="7" s="1"/>
  <c r="F193" i="7"/>
  <c r="E193" i="7"/>
  <c r="E191" i="7"/>
  <c r="E190" i="7"/>
  <c r="I186" i="7"/>
  <c r="I185" i="7" s="1"/>
  <c r="H186" i="7"/>
  <c r="H185" i="7" s="1"/>
  <c r="G186" i="7"/>
  <c r="G185" i="7" s="1"/>
  <c r="F186" i="7"/>
  <c r="F185" i="7" s="1"/>
  <c r="E186" i="7"/>
  <c r="E185" i="7"/>
  <c r="I182" i="7"/>
  <c r="H182" i="7"/>
  <c r="G182" i="7"/>
  <c r="F182" i="7"/>
  <c r="I174" i="7"/>
  <c r="I164" i="7" s="1"/>
  <c r="I163" i="7" s="1"/>
  <c r="I162" i="7" s="1"/>
  <c r="H174" i="7"/>
  <c r="G174" i="7"/>
  <c r="F174" i="7"/>
  <c r="I167" i="7"/>
  <c r="H167" i="7"/>
  <c r="G167" i="7"/>
  <c r="I165" i="7"/>
  <c r="H165" i="7"/>
  <c r="G165" i="7"/>
  <c r="E162" i="7"/>
  <c r="E154" i="7"/>
  <c r="E153" i="7"/>
  <c r="E144" i="7"/>
  <c r="E143" i="7" s="1"/>
  <c r="E134" i="7"/>
  <c r="E133" i="7" s="1"/>
  <c r="I131" i="7"/>
  <c r="I130" i="7" s="1"/>
  <c r="H131" i="7"/>
  <c r="H130" i="7" s="1"/>
  <c r="G131" i="7"/>
  <c r="E126" i="7"/>
  <c r="E125" i="7" s="1"/>
  <c r="I123" i="7"/>
  <c r="H123" i="7"/>
  <c r="H119" i="7" s="1"/>
  <c r="H118" i="7" s="1"/>
  <c r="G123" i="7"/>
  <c r="I122" i="7"/>
  <c r="I120" i="7"/>
  <c r="I119" i="7" s="1"/>
  <c r="I118" i="7" s="1"/>
  <c r="I117" i="7" s="1"/>
  <c r="H120" i="7"/>
  <c r="G120" i="7"/>
  <c r="E118" i="7"/>
  <c r="E117" i="7" s="1"/>
  <c r="H117" i="7"/>
  <c r="I115" i="7"/>
  <c r="H115" i="7"/>
  <c r="G115" i="7"/>
  <c r="I113" i="7"/>
  <c r="H113" i="7"/>
  <c r="G113" i="7"/>
  <c r="I111" i="7"/>
  <c r="I110" i="7" s="1"/>
  <c r="I109" i="7" s="1"/>
  <c r="I108" i="7" s="1"/>
  <c r="H111" i="7"/>
  <c r="G111" i="7"/>
  <c r="E109" i="7"/>
  <c r="E108" i="7" s="1"/>
  <c r="E107" i="7" s="1"/>
  <c r="I105" i="7"/>
  <c r="H105" i="7"/>
  <c r="G105" i="7"/>
  <c r="I103" i="7"/>
  <c r="I102" i="7" s="1"/>
  <c r="I101" i="7" s="1"/>
  <c r="I100" i="7" s="1"/>
  <c r="I99" i="7" s="1"/>
  <c r="H103" i="7"/>
  <c r="G103" i="7"/>
  <c r="G102" i="7" s="1"/>
  <c r="G101" i="7" s="1"/>
  <c r="G100" i="7" s="1"/>
  <c r="G99" i="7" s="1"/>
  <c r="E102" i="7"/>
  <c r="E101" i="7"/>
  <c r="E100" i="7" s="1"/>
  <c r="E99" i="7" s="1"/>
  <c r="I94" i="7"/>
  <c r="I93" i="7" s="1"/>
  <c r="I92" i="7" s="1"/>
  <c r="I91" i="7" s="1"/>
  <c r="I90" i="7" s="1"/>
  <c r="H94" i="7"/>
  <c r="H93" i="7" s="1"/>
  <c r="H92" i="7" s="1"/>
  <c r="H91" i="7" s="1"/>
  <c r="H90" i="7" s="1"/>
  <c r="G94" i="7"/>
  <c r="G93" i="7"/>
  <c r="G92" i="7" s="1"/>
  <c r="G91" i="7" s="1"/>
  <c r="G90" i="7" s="1"/>
  <c r="E93" i="7"/>
  <c r="E92" i="7"/>
  <c r="E91" i="7" s="1"/>
  <c r="E90" i="7" s="1"/>
  <c r="I76" i="7"/>
  <c r="H76" i="7"/>
  <c r="G76" i="7"/>
  <c r="I70" i="7"/>
  <c r="I66" i="7" s="1"/>
  <c r="I65" i="7" s="1"/>
  <c r="I64" i="7" s="1"/>
  <c r="I63" i="7" s="1"/>
  <c r="H70" i="7"/>
  <c r="H66" i="7" s="1"/>
  <c r="H65" i="7" s="1"/>
  <c r="H64" i="7" s="1"/>
  <c r="H63" i="7" s="1"/>
  <c r="G70" i="7"/>
  <c r="E66" i="7"/>
  <c r="E65" i="7"/>
  <c r="E64" i="7" s="1"/>
  <c r="E63" i="7" s="1"/>
  <c r="I61" i="7"/>
  <c r="H61" i="7"/>
  <c r="G61" i="7"/>
  <c r="I59" i="7"/>
  <c r="I58" i="7" s="1"/>
  <c r="I57" i="7" s="1"/>
  <c r="I56" i="7" s="1"/>
  <c r="I55" i="7" s="1"/>
  <c r="H59" i="7"/>
  <c r="G59" i="7"/>
  <c r="G58" i="7" s="1"/>
  <c r="G57" i="7" s="1"/>
  <c r="G56" i="7" s="1"/>
  <c r="G55" i="7" s="1"/>
  <c r="H58" i="7"/>
  <c r="H57" i="7" s="1"/>
  <c r="H56" i="7" s="1"/>
  <c r="H55" i="7" s="1"/>
  <c r="E57" i="7"/>
  <c r="E56" i="7" s="1"/>
  <c r="E55" i="7" s="1"/>
  <c r="I46" i="7"/>
  <c r="I45" i="7" s="1"/>
  <c r="I44" i="7" s="1"/>
  <c r="I43" i="7" s="1"/>
  <c r="H46" i="7"/>
  <c r="H45" i="7" s="1"/>
  <c r="H44" i="7" s="1"/>
  <c r="H43" i="7" s="1"/>
  <c r="G46" i="7"/>
  <c r="G45" i="7"/>
  <c r="G44" i="7" s="1"/>
  <c r="G43" i="7" s="1"/>
  <c r="E45" i="7"/>
  <c r="E44" i="7" s="1"/>
  <c r="E43" i="7" s="1"/>
  <c r="I39" i="7"/>
  <c r="H39" i="7"/>
  <c r="H38" i="7" s="1"/>
  <c r="H37" i="7" s="1"/>
  <c r="H36" i="7" s="1"/>
  <c r="G39" i="7"/>
  <c r="G38" i="7" s="1"/>
  <c r="G37" i="7" s="1"/>
  <c r="G36" i="7" s="1"/>
  <c r="I38" i="7"/>
  <c r="I37" i="7" s="1"/>
  <c r="I36" i="7" s="1"/>
  <c r="E38" i="7"/>
  <c r="E37" i="7"/>
  <c r="E36" i="7" s="1"/>
  <c r="I31" i="7"/>
  <c r="H31" i="7"/>
  <c r="G31" i="7"/>
  <c r="I22" i="7"/>
  <c r="H22" i="7"/>
  <c r="G22" i="7"/>
  <c r="G12" i="7" s="1"/>
  <c r="G11" i="7" s="1"/>
  <c r="G10" i="7" s="1"/>
  <c r="I16" i="7"/>
  <c r="H16" i="7"/>
  <c r="G16" i="7"/>
  <c r="I13" i="7"/>
  <c r="H13" i="7"/>
  <c r="G13" i="7"/>
  <c r="E11" i="7"/>
  <c r="E10" i="7"/>
  <c r="E9" i="7" s="1"/>
  <c r="H394" i="7" l="1"/>
  <c r="H12" i="7"/>
  <c r="H11" i="7" s="1"/>
  <c r="H10" i="7" s="1"/>
  <c r="G345" i="7"/>
  <c r="G290" i="7"/>
  <c r="E290" i="7"/>
  <c r="H285" i="7"/>
  <c r="H286" i="7"/>
  <c r="E161" i="7"/>
  <c r="F335" i="7"/>
  <c r="F334" i="7" s="1"/>
  <c r="F333" i="7" s="1"/>
  <c r="F332" i="7" s="1"/>
  <c r="N16" i="7"/>
  <c r="G381" i="7"/>
  <c r="G380" i="7" s="1"/>
  <c r="G379" i="7" s="1"/>
  <c r="L16" i="7" s="1"/>
  <c r="G394" i="7"/>
  <c r="G393" i="7" s="1"/>
  <c r="G392" i="7" s="1"/>
  <c r="L11" i="7" s="1"/>
  <c r="G164" i="7"/>
  <c r="I243" i="7"/>
  <c r="G286" i="7"/>
  <c r="G335" i="7"/>
  <c r="G334" i="7" s="1"/>
  <c r="G333" i="7" s="1"/>
  <c r="G332" i="7" s="1"/>
  <c r="I368" i="7"/>
  <c r="I367" i="7" s="1"/>
  <c r="I366" i="7" s="1"/>
  <c r="I365" i="7" s="1"/>
  <c r="H381" i="7"/>
  <c r="H380" i="7" s="1"/>
  <c r="H379" i="7" s="1"/>
  <c r="M16" i="7" s="1"/>
  <c r="H102" i="7"/>
  <c r="H101" i="7" s="1"/>
  <c r="H100" i="7" s="1"/>
  <c r="H99" i="7" s="1"/>
  <c r="F218" i="7"/>
  <c r="F217" i="7" s="1"/>
  <c r="F216" i="7" s="1"/>
  <c r="H393" i="7"/>
  <c r="H392" i="7" s="1"/>
  <c r="G66" i="7"/>
  <c r="G65" i="7" s="1"/>
  <c r="G64" i="7" s="1"/>
  <c r="G63" i="7" s="1"/>
  <c r="G119" i="7"/>
  <c r="G118" i="7" s="1"/>
  <c r="G117" i="7" s="1"/>
  <c r="H164" i="7"/>
  <c r="H163" i="7" s="1"/>
  <c r="H162" i="7" s="1"/>
  <c r="G110" i="7"/>
  <c r="G109" i="7" s="1"/>
  <c r="G108" i="7" s="1"/>
  <c r="L7" i="7" s="1"/>
  <c r="G122" i="7"/>
  <c r="E349" i="7"/>
  <c r="E325" i="7" s="1"/>
  <c r="E7" i="7" s="1"/>
  <c r="G368" i="7"/>
  <c r="G367" i="7" s="1"/>
  <c r="G366" i="7" s="1"/>
  <c r="I394" i="7"/>
  <c r="I393" i="7" s="1"/>
  <c r="I392" i="7" s="1"/>
  <c r="N11" i="7" s="1"/>
  <c r="F243" i="7"/>
  <c r="F242" i="7" s="1"/>
  <c r="H110" i="7"/>
  <c r="H109" i="7" s="1"/>
  <c r="H108" i="7" s="1"/>
  <c r="H122" i="7"/>
  <c r="H192" i="7"/>
  <c r="H191" i="7" s="1"/>
  <c r="H190" i="7" s="1"/>
  <c r="H290" i="7"/>
  <c r="I335" i="7"/>
  <c r="I334" i="7" s="1"/>
  <c r="I333" i="7" s="1"/>
  <c r="I332" i="7" s="1"/>
  <c r="H368" i="7"/>
  <c r="M11" i="7"/>
  <c r="N8" i="7"/>
  <c r="G127" i="7"/>
  <c r="G126" i="7" s="1"/>
  <c r="G125" i="7" s="1"/>
  <c r="L9" i="7" s="1"/>
  <c r="G130" i="7"/>
  <c r="H218" i="7"/>
  <c r="H217" i="7" s="1"/>
  <c r="H216" i="7" s="1"/>
  <c r="I242" i="7"/>
  <c r="N10" i="7" s="1"/>
  <c r="N7" i="7"/>
  <c r="I107" i="7"/>
  <c r="I12" i="7"/>
  <c r="I11" i="7" s="1"/>
  <c r="I10" i="7" s="1"/>
  <c r="I290" i="7"/>
  <c r="G9" i="7"/>
  <c r="M8" i="7"/>
  <c r="I345" i="7"/>
  <c r="I346" i="7"/>
  <c r="I349" i="7"/>
  <c r="F325" i="7"/>
  <c r="G163" i="7"/>
  <c r="G162" i="7" s="1"/>
  <c r="G161" i="7" s="1"/>
  <c r="H367" i="7"/>
  <c r="H366" i="7" s="1"/>
  <c r="H107" i="7"/>
  <c r="G349" i="7"/>
  <c r="H9" i="7"/>
  <c r="H349" i="7"/>
  <c r="H127" i="7"/>
  <c r="H126" i="7" s="1"/>
  <c r="H125" i="7" s="1"/>
  <c r="I127" i="7"/>
  <c r="I126" i="7" s="1"/>
  <c r="I125" i="7" s="1"/>
  <c r="N9" i="7" s="1"/>
  <c r="G365" i="7" l="1"/>
  <c r="G107" i="7"/>
  <c r="M6" i="7"/>
  <c r="G325" i="7"/>
  <c r="G8" i="7"/>
  <c r="G7" i="7" s="1"/>
  <c r="F8" i="7"/>
  <c r="F7" i="7" s="1"/>
  <c r="L6" i="7"/>
  <c r="M9" i="7"/>
  <c r="H365" i="7"/>
  <c r="H325" i="7" s="1"/>
  <c r="I325" i="7"/>
  <c r="M7" i="7"/>
  <c r="I161" i="7"/>
  <c r="M17" i="7"/>
  <c r="I9" i="7"/>
  <c r="N6" i="7"/>
  <c r="N17" i="7" s="1"/>
  <c r="H161" i="7"/>
  <c r="H8" i="7" s="1"/>
  <c r="L8" i="7"/>
  <c r="H7" i="7" l="1"/>
  <c r="L17" i="7"/>
  <c r="I8" i="7"/>
  <c r="I7" i="7" s="1"/>
  <c r="F48" i="9"/>
  <c r="G48" i="9"/>
  <c r="F47" i="9"/>
  <c r="G47" i="9"/>
  <c r="F38" i="9"/>
  <c r="G38" i="9"/>
  <c r="F32" i="9"/>
  <c r="G32" i="9"/>
  <c r="F26" i="9"/>
  <c r="G26" i="9"/>
  <c r="F16" i="9"/>
  <c r="G16" i="9"/>
  <c r="G49" i="9" s="1"/>
  <c r="H246" i="3"/>
  <c r="I246" i="3"/>
  <c r="I378" i="3"/>
  <c r="H378" i="3"/>
  <c r="G383" i="3"/>
  <c r="G378" i="3" s="1"/>
  <c r="E383" i="3"/>
  <c r="E378" i="3" s="1"/>
  <c r="H343" i="3"/>
  <c r="I343" i="3"/>
  <c r="H338" i="3"/>
  <c r="I338" i="3"/>
  <c r="H332" i="3"/>
  <c r="H331" i="3" s="1"/>
  <c r="I332" i="3"/>
  <c r="I331" i="3" s="1"/>
  <c r="H291" i="3"/>
  <c r="I291" i="3"/>
  <c r="H286" i="3"/>
  <c r="I286" i="3"/>
  <c r="H274" i="3"/>
  <c r="I274" i="3"/>
  <c r="H270" i="3"/>
  <c r="I270" i="3"/>
  <c r="H266" i="3"/>
  <c r="I266" i="3"/>
  <c r="H262" i="3"/>
  <c r="I262" i="3"/>
  <c r="H243" i="3"/>
  <c r="I243" i="3"/>
  <c r="H216" i="3"/>
  <c r="I216" i="3"/>
  <c r="H210" i="3"/>
  <c r="I210" i="3"/>
  <c r="H203" i="3"/>
  <c r="I203" i="3"/>
  <c r="I172" i="3"/>
  <c r="H172" i="3"/>
  <c r="H163" i="3"/>
  <c r="I163" i="3"/>
  <c r="H156" i="3"/>
  <c r="I156" i="3"/>
  <c r="H151" i="3"/>
  <c r="I151" i="3"/>
  <c r="H97" i="3"/>
  <c r="H96" i="3" s="1"/>
  <c r="I97" i="3"/>
  <c r="I96" i="3" s="1"/>
  <c r="H83" i="3"/>
  <c r="I83" i="3"/>
  <c r="H85" i="3"/>
  <c r="I85" i="3"/>
  <c r="H87" i="3"/>
  <c r="I87" i="3"/>
  <c r="H80" i="3"/>
  <c r="I80" i="3"/>
  <c r="H78" i="3"/>
  <c r="I78" i="3"/>
  <c r="H76" i="3"/>
  <c r="I76" i="3"/>
  <c r="H69" i="3"/>
  <c r="H71" i="3"/>
  <c r="I71" i="3"/>
  <c r="H73" i="3"/>
  <c r="I73" i="3"/>
  <c r="G69" i="3"/>
  <c r="H39" i="3"/>
  <c r="I39" i="3"/>
  <c r="H35" i="3"/>
  <c r="I35" i="3"/>
  <c r="H31" i="3"/>
  <c r="I31" i="3"/>
  <c r="H27" i="3"/>
  <c r="I27" i="3"/>
  <c r="H14" i="3"/>
  <c r="I14" i="3"/>
  <c r="I13" i="3" s="1"/>
  <c r="I12" i="3" s="1"/>
  <c r="F49" i="9" l="1"/>
  <c r="I199" i="3"/>
  <c r="O69" i="3" s="1"/>
  <c r="H199" i="3"/>
  <c r="N69" i="3" s="1"/>
  <c r="H261" i="3"/>
  <c r="I261" i="3"/>
  <c r="I68" i="3"/>
  <c r="H285" i="3"/>
  <c r="N70" i="3" s="1"/>
  <c r="H13" i="3"/>
  <c r="H12" i="3" s="1"/>
  <c r="H82" i="3"/>
  <c r="I75" i="3"/>
  <c r="I82" i="3"/>
  <c r="I285" i="3"/>
  <c r="O70" i="3" s="1"/>
  <c r="H68" i="3"/>
  <c r="I150" i="3"/>
  <c r="I242" i="3"/>
  <c r="H75" i="3"/>
  <c r="H122" i="3"/>
  <c r="I122" i="3"/>
  <c r="H242" i="3"/>
  <c r="H150" i="3"/>
  <c r="N71" i="3" l="1"/>
  <c r="O71" i="3"/>
  <c r="C11" i="5"/>
  <c r="C10" i="5" s="1"/>
  <c r="D11" i="5"/>
  <c r="D10" i="5" s="1"/>
  <c r="E11" i="5"/>
  <c r="E10" i="5" s="1"/>
  <c r="B11" i="5"/>
  <c r="B10" i="5" s="1"/>
  <c r="F346" i="3" l="1"/>
  <c r="G252" i="3"/>
  <c r="E252" i="3"/>
  <c r="G249" i="3"/>
  <c r="E249" i="3"/>
  <c r="E248" i="3" s="1"/>
  <c r="G239" i="3"/>
  <c r="G238" i="3" s="1"/>
  <c r="E239" i="3"/>
  <c r="E238" i="3" s="1"/>
  <c r="G235" i="3"/>
  <c r="G229" i="3"/>
  <c r="G222" i="3"/>
  <c r="G219" i="3" s="1"/>
  <c r="H178" i="3"/>
  <c r="F67" i="3"/>
  <c r="E118" i="3"/>
  <c r="E116" i="3"/>
  <c r="E114" i="3"/>
  <c r="I113" i="3"/>
  <c r="H113" i="3"/>
  <c r="G113" i="3"/>
  <c r="G106" i="3"/>
  <c r="H106" i="3"/>
  <c r="H67" i="3" s="1"/>
  <c r="I106" i="3"/>
  <c r="E111" i="3"/>
  <c r="E109" i="3"/>
  <c r="E107" i="3"/>
  <c r="E123" i="3"/>
  <c r="G123" i="3"/>
  <c r="E402" i="3"/>
  <c r="E401" i="3" s="1"/>
  <c r="E400" i="3" s="1"/>
  <c r="G394" i="3"/>
  <c r="G393" i="3" s="1"/>
  <c r="H394" i="3"/>
  <c r="H393" i="3" s="1"/>
  <c r="I394" i="3"/>
  <c r="I393" i="3" s="1"/>
  <c r="E394" i="3"/>
  <c r="E393" i="3" s="1"/>
  <c r="E372" i="3"/>
  <c r="E371" i="3" s="1"/>
  <c r="E376" i="3"/>
  <c r="G348" i="3"/>
  <c r="G347" i="3" s="1"/>
  <c r="G364" i="3"/>
  <c r="G363" i="3" s="1"/>
  <c r="H364" i="3"/>
  <c r="H363" i="3" s="1"/>
  <c r="I364" i="3"/>
  <c r="I363" i="3"/>
  <c r="E364" i="3"/>
  <c r="E363" i="3" s="1"/>
  <c r="F341" i="3"/>
  <c r="H342" i="3"/>
  <c r="I342" i="3"/>
  <c r="E343" i="3"/>
  <c r="E342" i="3" s="1"/>
  <c r="E341" i="3" s="1"/>
  <c r="H337" i="3"/>
  <c r="I337" i="3"/>
  <c r="E337" i="3"/>
  <c r="F330" i="3"/>
  <c r="E332" i="3"/>
  <c r="E331" i="3" s="1"/>
  <c r="F324" i="3"/>
  <c r="G325" i="3"/>
  <c r="G324" i="3" s="1"/>
  <c r="H325" i="3"/>
  <c r="H324" i="3" s="1"/>
  <c r="N68" i="3" s="1"/>
  <c r="I325" i="3"/>
  <c r="I324" i="3" s="1"/>
  <c r="O68" i="3" s="1"/>
  <c r="E324" i="3"/>
  <c r="F320" i="3"/>
  <c r="G321" i="3"/>
  <c r="G320" i="3" s="1"/>
  <c r="H321" i="3"/>
  <c r="H320" i="3" s="1"/>
  <c r="I321" i="3"/>
  <c r="I320" i="3" s="1"/>
  <c r="E320" i="3"/>
  <c r="G317" i="3"/>
  <c r="G316" i="3" s="1"/>
  <c r="H317" i="3"/>
  <c r="H316" i="3" s="1"/>
  <c r="I317" i="3"/>
  <c r="I316" i="3" s="1"/>
  <c r="E317" i="3"/>
  <c r="E316" i="3" s="1"/>
  <c r="H310" i="3"/>
  <c r="I310" i="3"/>
  <c r="I121" i="3" s="1"/>
  <c r="F310" i="3"/>
  <c r="F121" i="3" s="1"/>
  <c r="G311" i="3"/>
  <c r="G310" i="3" s="1"/>
  <c r="E311" i="3"/>
  <c r="E310" i="3" s="1"/>
  <c r="E291" i="3"/>
  <c r="E288" i="3"/>
  <c r="E286" i="3"/>
  <c r="O73" i="3" l="1"/>
  <c r="I67" i="3"/>
  <c r="H341" i="3"/>
  <c r="N66" i="3"/>
  <c r="G346" i="3"/>
  <c r="I341" i="3"/>
  <c r="O66" i="3"/>
  <c r="M73" i="3"/>
  <c r="I330" i="3"/>
  <c r="O67" i="3"/>
  <c r="H330" i="3"/>
  <c r="N67" i="3"/>
  <c r="I346" i="3"/>
  <c r="I345" i="3" s="1"/>
  <c r="I409" i="3" s="1"/>
  <c r="H346" i="3"/>
  <c r="N73" i="3"/>
  <c r="H121" i="3"/>
  <c r="G248" i="3"/>
  <c r="E346" i="3"/>
  <c r="E330" i="3"/>
  <c r="F345" i="3"/>
  <c r="E345" i="3"/>
  <c r="H345" i="3"/>
  <c r="E113" i="3"/>
  <c r="I315" i="3"/>
  <c r="I66" i="3" s="1"/>
  <c r="G315" i="3"/>
  <c r="E106" i="3"/>
  <c r="E315" i="3"/>
  <c r="H315" i="3"/>
  <c r="F315" i="3"/>
  <c r="E285" i="3"/>
  <c r="E274" i="3"/>
  <c r="E266" i="3"/>
  <c r="E270" i="3"/>
  <c r="E243" i="3"/>
  <c r="E246" i="3"/>
  <c r="E262" i="3"/>
  <c r="E188" i="3"/>
  <c r="E182" i="3"/>
  <c r="E172" i="3"/>
  <c r="E163" i="3"/>
  <c r="E156" i="3"/>
  <c r="E151" i="3"/>
  <c r="E128" i="3"/>
  <c r="E135" i="3"/>
  <c r="E97" i="3"/>
  <c r="E96" i="3" s="1"/>
  <c r="E87" i="3"/>
  <c r="E85" i="3"/>
  <c r="E104" i="3"/>
  <c r="E102" i="3"/>
  <c r="E100" i="3"/>
  <c r="E83" i="3"/>
  <c r="E80" i="3"/>
  <c r="E78" i="3"/>
  <c r="E76" i="3"/>
  <c r="E73" i="3"/>
  <c r="E71" i="3"/>
  <c r="E69" i="3"/>
  <c r="F50" i="3"/>
  <c r="G50" i="3"/>
  <c r="H50" i="3"/>
  <c r="I50" i="3"/>
  <c r="F29" i="3"/>
  <c r="H29" i="3"/>
  <c r="I29" i="3"/>
  <c r="F25" i="3"/>
  <c r="E14" i="3"/>
  <c r="E17" i="3"/>
  <c r="E23" i="3"/>
  <c r="E22" i="3" s="1"/>
  <c r="E27" i="3"/>
  <c r="E26" i="3" s="1"/>
  <c r="E25" i="3" s="1"/>
  <c r="E31" i="3"/>
  <c r="E30" i="3" s="1"/>
  <c r="E35" i="3"/>
  <c r="E34" i="3" s="1"/>
  <c r="E39" i="3"/>
  <c r="E38" i="3" s="1"/>
  <c r="E37" i="3" s="1"/>
  <c r="E50" i="3"/>
  <c r="F37" i="3"/>
  <c r="H38" i="3"/>
  <c r="H37" i="3" s="1"/>
  <c r="I38" i="3"/>
  <c r="I37" i="3" s="1"/>
  <c r="H34" i="3"/>
  <c r="I34" i="3"/>
  <c r="H26" i="3"/>
  <c r="H25" i="3" s="1"/>
  <c r="I26" i="3"/>
  <c r="I25" i="3" s="1"/>
  <c r="H22" i="3"/>
  <c r="I22" i="3"/>
  <c r="H66" i="3" l="1"/>
  <c r="H409" i="3"/>
  <c r="N74" i="3"/>
  <c r="O74" i="3"/>
  <c r="H11" i="3"/>
  <c r="F11" i="3"/>
  <c r="I11" i="3"/>
  <c r="E150" i="3"/>
  <c r="E122" i="3"/>
  <c r="E68" i="3"/>
  <c r="E75" i="3"/>
  <c r="E178" i="3"/>
  <c r="E242" i="3"/>
  <c r="E261" i="3"/>
  <c r="E99" i="3"/>
  <c r="E82" i="3"/>
  <c r="E29" i="3"/>
  <c r="F12" i="1"/>
  <c r="G12" i="1"/>
  <c r="H12" i="1"/>
  <c r="I12" i="1"/>
  <c r="E121" i="3" l="1"/>
  <c r="E11" i="3"/>
  <c r="E67" i="3"/>
  <c r="F66" i="3"/>
  <c r="F409" i="3" s="1"/>
  <c r="F9" i="1"/>
  <c r="F15" i="1" s="1"/>
  <c r="G9" i="1"/>
  <c r="G15" i="1" s="1"/>
  <c r="H9" i="1"/>
  <c r="H15" i="1" s="1"/>
  <c r="I9" i="1"/>
  <c r="I15" i="1" s="1"/>
  <c r="E66" i="3" l="1"/>
  <c r="E409" i="3" s="1"/>
  <c r="G85" i="3"/>
  <c r="G404" i="3"/>
  <c r="G401" i="3" s="1"/>
  <c r="G400" i="3" s="1"/>
  <c r="G210" i="3"/>
  <c r="G80" i="3"/>
  <c r="G343" i="3" l="1"/>
  <c r="G342" i="3" s="1"/>
  <c r="G341" i="3" s="1"/>
  <c r="G338" i="3"/>
  <c r="G337" i="3" s="1"/>
  <c r="G332" i="3"/>
  <c r="G331" i="3" s="1"/>
  <c r="G330" i="3" s="1"/>
  <c r="G286" i="3"/>
  <c r="G291" i="3"/>
  <c r="G266" i="3"/>
  <c r="G262" i="3"/>
  <c r="G274" i="3"/>
  <c r="G270" i="3"/>
  <c r="G243" i="3"/>
  <c r="G246" i="3"/>
  <c r="G216" i="3"/>
  <c r="G203" i="3"/>
  <c r="G172" i="3"/>
  <c r="G163" i="3"/>
  <c r="G156" i="3"/>
  <c r="G151" i="3"/>
  <c r="G144" i="3"/>
  <c r="G135" i="3"/>
  <c r="G128" i="3"/>
  <c r="G122" i="3" s="1"/>
  <c r="G96" i="3"/>
  <c r="G87" i="3"/>
  <c r="G83" i="3"/>
  <c r="G78" i="3"/>
  <c r="G76" i="3"/>
  <c r="G73" i="3"/>
  <c r="G22" i="3"/>
  <c r="G14" i="3"/>
  <c r="G150" i="3" l="1"/>
  <c r="M68" i="3" s="1"/>
  <c r="G199" i="3"/>
  <c r="M69" i="3" s="1"/>
  <c r="G261" i="3"/>
  <c r="G13" i="3"/>
  <c r="G12" i="3" s="1"/>
  <c r="G75" i="3"/>
  <c r="G242" i="3"/>
  <c r="G285" i="3"/>
  <c r="M70" i="3" s="1"/>
  <c r="G82" i="3"/>
  <c r="M67" i="3" s="1"/>
  <c r="G68" i="3"/>
  <c r="G67" i="3" s="1"/>
  <c r="G35" i="3"/>
  <c r="G34" i="3" s="1"/>
  <c r="G31" i="3"/>
  <c r="G27" i="3"/>
  <c r="G26" i="3" s="1"/>
  <c r="G25" i="3" s="1"/>
  <c r="G39" i="3"/>
  <c r="G121" i="3" l="1"/>
  <c r="M66" i="3"/>
  <c r="M74" i="3" s="1"/>
  <c r="M71" i="3"/>
  <c r="G38" i="3"/>
  <c r="G37" i="3" s="1"/>
  <c r="G29" i="3"/>
  <c r="G345" i="3"/>
  <c r="G11" i="3" l="1"/>
  <c r="G409" i="3"/>
  <c r="D47" i="9" l="1"/>
  <c r="E32" i="9" l="1"/>
  <c r="D32" i="9"/>
  <c r="E16" i="9"/>
  <c r="D16" i="9"/>
  <c r="E38" i="9"/>
  <c r="D38" i="9"/>
  <c r="E26" i="9"/>
  <c r="D26" i="9"/>
  <c r="E49" i="9" l="1"/>
  <c r="E47" i="9"/>
  <c r="E48" i="9"/>
  <c r="D48" i="9"/>
  <c r="D49" i="9" s="1"/>
  <c r="F11" i="5" l="1"/>
  <c r="F10" i="5" l="1"/>
  <c r="G31" i="1" l="1"/>
</calcChain>
</file>

<file path=xl/sharedStrings.xml><?xml version="1.0" encoding="utf-8"?>
<sst xmlns="http://schemas.openxmlformats.org/spreadsheetml/2006/main" count="979" uniqueCount="313">
  <si>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</si>
  <si>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</si>
  <si>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</si>
  <si>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</si>
  <si>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</si>
  <si>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</si>
  <si>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</si>
  <si>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</si>
  <si>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</si>
  <si>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</si>
  <si>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</si>
  <si>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</si>
  <si>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</si>
  <si>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</si>
  <si>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</si>
  <si>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</si>
  <si>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</si>
  <si>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</si>
  <si>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</si>
  <si>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</si>
  <si>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</si>
  <si>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</si>
  <si>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</si>
  <si>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</si>
  <si>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</si>
  <si>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</si>
  <si>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</si>
  <si>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</si>
  <si>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</si>
  <si>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UKUPAN DONOS VIŠKA / MANJKA IZ PRETHODNE(IH) GODINE***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</si>
  <si>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</si>
  <si>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</si>
  <si>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</si>
  <si>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</si>
  <si>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Prihodi od upravnih i administrativnih pristojbi, pristojbi po posebnim propisima i naknada</t>
  </si>
  <si>
    <t>Financijski rashodi</t>
  </si>
  <si>
    <t>Naknade građanima i kućanstvima na temelju osiguranja i druge naknade</t>
  </si>
  <si>
    <t>Rashodi za dodatna ulaganja na nefinancijskoj imovini</t>
  </si>
  <si>
    <t xml:space="preserve">Prihodi od prodaje proizvoda i robe te pruženih usluga, prihodi od donacija </t>
  </si>
  <si>
    <t>09 Obrazovanje</t>
  </si>
  <si>
    <t>0912 Osnovno obrazovanje</t>
  </si>
  <si>
    <t>096 Dodatne usluge u obrazovanju</t>
  </si>
  <si>
    <t>Prihodi za posebne namjene</t>
  </si>
  <si>
    <t>Pomoći</t>
  </si>
  <si>
    <t>Vlastiti prihodi</t>
  </si>
  <si>
    <t>Donacije</t>
  </si>
  <si>
    <t>EUR</t>
  </si>
  <si>
    <t>HZZ PRIPRAVNIK</t>
  </si>
  <si>
    <t>EU</t>
  </si>
  <si>
    <t>Aktivnost 1012-01</t>
  </si>
  <si>
    <t xml:space="preserve"> Materijalni rashodi škola</t>
  </si>
  <si>
    <t xml:space="preserve">Aktivnost 1012-02 </t>
  </si>
  <si>
    <t>Financijski rashodi škola</t>
  </si>
  <si>
    <t>Opremanje škola</t>
  </si>
  <si>
    <t>Rashodi za dodatna ulaganja na školama</t>
  </si>
  <si>
    <t>Vlastiti i namjenski prihodi škola - rashodi za zaposlene</t>
  </si>
  <si>
    <t>Vlastiti i namjenski prihodi škola - materijalni rashodi</t>
  </si>
  <si>
    <t>PROGRAM 1013</t>
  </si>
  <si>
    <t>Izvanstandardni progami u školama</t>
  </si>
  <si>
    <t>Aktivnost 1013-06</t>
  </si>
  <si>
    <t>Produženi boravak</t>
  </si>
  <si>
    <t>Aktivnost 1013-07</t>
  </si>
  <si>
    <t>Aktivnost 1013-13</t>
  </si>
  <si>
    <t>Izvor financiranja 57</t>
  </si>
  <si>
    <t>Izvor financiranja 11</t>
  </si>
  <si>
    <t>Izvor financiranja 31</t>
  </si>
  <si>
    <t xml:space="preserve">Vlastiti prihodi </t>
  </si>
  <si>
    <t>Izvor financiranja 41</t>
  </si>
  <si>
    <t>Izvor financiranja 6103</t>
  </si>
  <si>
    <t>Vlastiti izvori</t>
  </si>
  <si>
    <t>Višak prihoda poslovanja</t>
  </si>
  <si>
    <t>Vlastiti prihodi - višak</t>
  </si>
  <si>
    <t>VIŠAK KORIŠTEN ZA POKRIĆE RASHODA</t>
  </si>
  <si>
    <t>Prihodi za posebne namjene - višak</t>
  </si>
  <si>
    <t>Pomoći - višak</t>
  </si>
  <si>
    <t>Donacije - višak</t>
  </si>
  <si>
    <t>Pomoći MZO rashodi za zaposlene</t>
  </si>
  <si>
    <t>Izvor financiranja 5402</t>
  </si>
  <si>
    <t>Financiranje nabave drugih obrazovnih materijala - radne bilježnice</t>
  </si>
  <si>
    <t>Materijalni rashodi - prijevoz</t>
  </si>
  <si>
    <t>Izvor financiranja 9231</t>
  </si>
  <si>
    <t>Izvor financiranja 9241</t>
  </si>
  <si>
    <t xml:space="preserve">Prihodi za posebne namjene </t>
  </si>
  <si>
    <t xml:space="preserve">PROGRAM 1012 </t>
  </si>
  <si>
    <t>Osnovnoškolsko obrazovanje</t>
  </si>
  <si>
    <t>PROJEKTI</t>
  </si>
  <si>
    <t>Ostale tekuće donacije u naravi</t>
  </si>
  <si>
    <t>Projekti - višak</t>
  </si>
  <si>
    <t>Oznaka IF</t>
  </si>
  <si>
    <t>RASHODI</t>
  </si>
  <si>
    <t>Naziv</t>
  </si>
  <si>
    <t>POM PROR KORISNICIMA IZ PRORAČUNA KOJI IM NIJE NADLEŽAN</t>
  </si>
  <si>
    <t>TEK POM PROR KORISNICIMA IZ PRORAČUNA KOJI IM NIJE NADLEŽAN</t>
  </si>
  <si>
    <t>KAPITALNE POM PROR KORISNICIMA IZ PRORAČUNA KOJI IM NIJE NADLEŽAN</t>
  </si>
  <si>
    <t>PRIJENOSI IZMEĐU PROR KORISNIKA ISTOG PRORAČUNA</t>
  </si>
  <si>
    <t>TEKUĆI PRIJENOSI IZMEĐU PROR KORISNIKA ISTOG PRORAČUNA</t>
  </si>
  <si>
    <t>Skupina/podskupina/odjeljak</t>
  </si>
  <si>
    <t>TEKUĆI PRIJENOSI IZMEĐU PROR KORISNIKA ISTOG PRORAČUNA TEMELJEM PRIJENOSA EU SREDSTAVA</t>
  </si>
  <si>
    <t>PRIHODI PO POSEBNIM PROPISIMA</t>
  </si>
  <si>
    <t>OSTALI NESPOMENUTI PRIHODI</t>
  </si>
  <si>
    <t xml:space="preserve">PRIHODI OD PRODAJE PROIZVODA I ROBE TE PRUŽENIH USLUGA </t>
  </si>
  <si>
    <t>PRIHODI OD PRUŽENIH USLUGA</t>
  </si>
  <si>
    <t>DONACIJE OD PRAVNIH I FIZIČKIH OSOBA IZVAN OPĆEG PRORAČUNA I POVRAT DONACIJA PO PROTESTIRANIM JAMSTVIMA</t>
  </si>
  <si>
    <t>TEKUĆE DONACIJE</t>
  </si>
  <si>
    <t>PRIHODI IZ NADLEŽNOG PRORAČUNA ZA FINANCIRANJE REDOVNE DJELATNOSTI PRORAČUNSKIH KORISNIKA</t>
  </si>
  <si>
    <t>PRIHODI IZ NADLEŽNOG PRORAČUNA ZA FINANCIRANJE RASHODA POSLOVANJA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</si>
  <si>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</si>
  <si>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</si>
  <si>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</si>
  <si>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</si>
  <si>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</si>
  <si>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</si>
  <si>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</si>
  <si>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</si>
  <si>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</si>
  <si>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</si>
  <si>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</si>
  <si>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TROŠKOVI</t>
  </si>
  <si>
    <t>MATERIJAL I SIROVINE</t>
  </si>
  <si>
    <t>ENERGIJA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</si>
  <si>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</si>
  <si>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</si>
  <si>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</si>
  <si>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</si>
  <si>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</si>
  <si>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</si>
  <si>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</si>
  <si>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</si>
  <si>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</si>
  <si>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</si>
  <si>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</si>
  <si>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</si>
  <si>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</si>
  <si>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NAKNADE TROŠKOVA OSOBAMA IZVAN RADNOG ODNOSA</t>
  </si>
  <si>
    <t>SLUŽBENA, RADNA I ZAŠTITNA ODJEĆA I OBUĆA</t>
  </si>
  <si>
    <t>ZDRAVSTVENE I VETERINARSKE USLUGE</t>
  </si>
  <si>
    <t>NAKNADE ZA RAD PREDSTAVNIČKIH I IZVRŠNIH TIJELA, POVJERENSTAVA I SLIČNO</t>
  </si>
  <si>
    <t>OSTALI FINANCIJSKI RASHODI</t>
  </si>
  <si>
    <t>BANKARSKE USLUGE I USLUGE PLATNOG PROMETA</t>
  </si>
  <si>
    <t>ZATEZNE KAMATE</t>
  </si>
  <si>
    <t>OSTALE NAKNADE GRAĐANIMA I KUĆANSTVIMA IZ PRORAČUNA</t>
  </si>
  <si>
    <t>NAKNADE GRAĐANIMA I KUĆANSTVIMA U NOVCU</t>
  </si>
  <si>
    <t>NAKNADE GRAĐANIMA I KUĆANSTVIMA U NARAVI</t>
  </si>
  <si>
    <t>POSTROJENJA I OPREMA</t>
  </si>
  <si>
    <t>UREDSKA OPREMA I NAMJEŠTAJ</t>
  </si>
  <si>
    <t>UREĐAJI, STROJEVI I OPREMA ZA OSTALE NAMJENE</t>
  </si>
  <si>
    <t>OPREMA ZA ODRŽAVANJE I ZAŠTITU</t>
  </si>
  <si>
    <t>KNJIGE, UMJETNIČKA DJELA I OSTALE IZLOŽBENE VRIJEDNOSTI</t>
  </si>
  <si>
    <t>KNJIGE</t>
  </si>
  <si>
    <t>DODATNA ULAGANJA NA GRAĐEVINSKIM OBJEKTIMA</t>
  </si>
  <si>
    <t>Naziv izvora financiranja</t>
  </si>
  <si>
    <t>OPĆI PRIHODI I PRIMICI</t>
  </si>
  <si>
    <t>PRIHODI</t>
  </si>
  <si>
    <t>VLASTITI PRIHODI</t>
  </si>
  <si>
    <t>PRIHODI ZA POSEBNE NAMJENE</t>
  </si>
  <si>
    <t>POMOĆI</t>
  </si>
  <si>
    <t>DONACIJE</t>
  </si>
  <si>
    <t>UKUPNI PRIHODI</t>
  </si>
  <si>
    <t>VIŠAK KORIŠTEN ZA RASHODE TEKUĆE GODINE</t>
  </si>
  <si>
    <t>RAZLIKA</t>
  </si>
  <si>
    <t xml:space="preserve">Materijalni rashodi </t>
  </si>
  <si>
    <t>MATERIJAL I DIJELOVI ZA TEKUĆE I INVESTICIJSKO ODRŽAVANJE</t>
  </si>
  <si>
    <t xml:space="preserve">SLUŽBENA RADNA I ZAŠTITNA ODJEĆA I OBUĆA </t>
  </si>
  <si>
    <t>Korisnik proračuna              OSNOVNA ŠKOLA Šimuna Kožičića Benje</t>
  </si>
  <si>
    <t>MATERIJAL ZA TEKUĆE I IVESTICIJSKO ODRŽAVANJE</t>
  </si>
  <si>
    <t>SITAN INVENTAR</t>
  </si>
  <si>
    <t>OSTALI RASHODI ZA ZAPOSLENE - DAROVI</t>
  </si>
  <si>
    <t>TUZEMNE ČLANARINE</t>
  </si>
  <si>
    <t>STRUČNO USAVRŠAVANJE DJELATNIKA</t>
  </si>
  <si>
    <t>SLUŽBENA RADNA ODJEĆA I OBUĆA</t>
  </si>
  <si>
    <t>TROŠKOVI SUDSKIH POSTUPAKA</t>
  </si>
  <si>
    <t>RASHODI  ZA MATERIJAL I ENERGIJU</t>
  </si>
  <si>
    <t>UREDSKI MATERIJAL I OST.MAT.TROŠKOVI</t>
  </si>
  <si>
    <t>MATERIJAL ZA TEKUĆE I INVESTICIJSKO ODRŽAVANJE</t>
  </si>
  <si>
    <t>KNJIGE U KNJIŽNICI</t>
  </si>
  <si>
    <t xml:space="preserve">OSTALI NESPOMENUTI RASHODI POSLOVANJA </t>
  </si>
  <si>
    <t>FINANCIJSKI RASHODI ŠKOLA</t>
  </si>
  <si>
    <t>SPORTSKA I GLAZBENA OPREMA</t>
  </si>
  <si>
    <t>PRIHODI IZ NADLEŽNOG PRORAČUNA ZA FINANCIRANJE RASHODA ZA NABAVU NEFINANCIJSKE IMOVINE</t>
  </si>
  <si>
    <t>Uredska oprema i namještaj</t>
  </si>
  <si>
    <t>Oprema za održavanje i zaštitu</t>
  </si>
  <si>
    <t>Uređaji, strojevi i oprema za ostale namjene</t>
  </si>
  <si>
    <t>OSTALI RASODI ZA ZAPOSLENE</t>
  </si>
  <si>
    <t>Ostali rahodi za zaposlene</t>
  </si>
  <si>
    <t>PRISTOJBE I NAKNADE za nezap.inv.</t>
  </si>
  <si>
    <t xml:space="preserve">Izvor financiranja 31 </t>
  </si>
  <si>
    <t xml:space="preserve"> Rashodi za zaposlene</t>
  </si>
  <si>
    <t>Višak vlastitih prihoda</t>
  </si>
  <si>
    <t xml:space="preserve">Opremanje škola-vlastiti i namjenski prihodi </t>
  </si>
  <si>
    <t xml:space="preserve">Višak vlastitih prihoda </t>
  </si>
  <si>
    <t>Komunikacijska oprema</t>
  </si>
  <si>
    <t>Sportska i glazbena oprema</t>
  </si>
  <si>
    <t>Knjige</t>
  </si>
  <si>
    <t>PLAĆE (BRUTO) - pripravnik</t>
  </si>
  <si>
    <t>PLAĆE ZA REDOVAN RAD pripravnik</t>
  </si>
  <si>
    <t>OSTALI RASHODI ZA ZAPOSLENE pripravnik</t>
  </si>
  <si>
    <t>DOPRINOSI ZA OBVEZNO ZDRAVSTVENO OSIGURANJE pripravnik</t>
  </si>
  <si>
    <t>NAKNADE ZA PRIJEVOZ, ZA RAD NA TERENU I ODVOJENI ŽIVOT pripravnik</t>
  </si>
  <si>
    <t>OSTALI RASHODI ZA ZAPOSLENE nagrade za natjecanja</t>
  </si>
  <si>
    <t>Pomoći HZZO za pripravnika</t>
  </si>
  <si>
    <t>KOMUNIKACIJSKA OPREMA</t>
  </si>
  <si>
    <t>PRIHODI OD NEFINANCIJSKE  IMOVINE</t>
  </si>
  <si>
    <t xml:space="preserve"> </t>
  </si>
  <si>
    <t>Materijalni rashodi škola - izvanstandard</t>
  </si>
  <si>
    <t>Rashodi za opremanje škola - izvanstandard</t>
  </si>
  <si>
    <t>Rashodi za dodatna ulaganja na školama - izvanstandard</t>
  </si>
  <si>
    <t>Izvanškolske aktivnosti</t>
  </si>
  <si>
    <t xml:space="preserve">Prehrana učenika u osnovnim školama </t>
  </si>
  <si>
    <t>Postrojenja i oprema</t>
  </si>
  <si>
    <t xml:space="preserve">DODATNA ULAGANJA NA POSTROJENJEIMA I OPREMI </t>
  </si>
  <si>
    <t>DODATZNA ULAGANJA NA POSTROJENJIMA I OPREMI</t>
  </si>
  <si>
    <t>Izvor 11</t>
  </si>
  <si>
    <t>Tekuće donacije u novcu</t>
  </si>
  <si>
    <t>Tekuće donacije</t>
  </si>
  <si>
    <t>Ostali rashodi za zaposlene</t>
  </si>
  <si>
    <t>Izvor 57</t>
  </si>
  <si>
    <t>Knjige u knjižnici + udžbenici učenicima</t>
  </si>
  <si>
    <t>Službena putovanja</t>
  </si>
  <si>
    <t>Izvor 31</t>
  </si>
  <si>
    <t>Izvor 41</t>
  </si>
  <si>
    <t>Namirnice</t>
  </si>
  <si>
    <t>Materijal i dijelovi za tekuće i investicijsko oodržavanje</t>
  </si>
  <si>
    <t>Rashodi za usluge</t>
  </si>
  <si>
    <t>Knjige za knjižnicu i udžbenici</t>
  </si>
  <si>
    <t>Reprezentacija</t>
  </si>
  <si>
    <t>Usluge telefona, pošte i prijevoza</t>
  </si>
  <si>
    <t>Najamnine</t>
  </si>
  <si>
    <t xml:space="preserve">Ostale usluge </t>
  </si>
  <si>
    <t>Izvor 6103</t>
  </si>
  <si>
    <t>Izvor 5402</t>
  </si>
  <si>
    <t>NAJAMNINE</t>
  </si>
  <si>
    <t>DODATNA ULAGANJA NA POSTROJENJIMA I OPREMI</t>
  </si>
  <si>
    <t>PRISTOJBE I NAKNADE - zbog nazap.invalida</t>
  </si>
  <si>
    <t>Plan 2024.</t>
  </si>
  <si>
    <t>Proračun  za 2025.</t>
  </si>
  <si>
    <t>Projekcija proračuna za 2026.</t>
  </si>
  <si>
    <t>Projekcija proračuna za 2027.</t>
  </si>
  <si>
    <t>6  PRIHODI POSLOVANJA</t>
  </si>
  <si>
    <t>7  PRIHODI OD PRODAJE NEFINANCIJSKE IMOVINE</t>
  </si>
  <si>
    <t>3  RASHODI  POSLOVANJA</t>
  </si>
  <si>
    <t>4  RASHODI ZA NABAVU NEFINANCIJSKE IMOVINE</t>
  </si>
  <si>
    <t>Proračun za 2025.</t>
  </si>
  <si>
    <t>PRIHODI OD PRODAJE PROIZVODA I ROBE</t>
  </si>
  <si>
    <t>3 + 4</t>
  </si>
  <si>
    <t>Pomoći HZZO za pripravnika - višak</t>
  </si>
  <si>
    <t>EU - višak</t>
  </si>
  <si>
    <t>Prihodi za posebne namjene- višak</t>
  </si>
  <si>
    <t>HZZ pripravnik - višak</t>
  </si>
  <si>
    <t>Projekcija proračuna 2026.</t>
  </si>
  <si>
    <t>Aktivnost 1013-14</t>
  </si>
  <si>
    <t xml:space="preserve">Prihodi za posebne namjene - škoska kuhinja </t>
  </si>
  <si>
    <t>Izvor financiranja 92530</t>
  </si>
  <si>
    <t>Izvor financiranja 925402</t>
  </si>
  <si>
    <t>EU pomoći - višak  (Projekt Zadar za dar)</t>
  </si>
  <si>
    <t xml:space="preserve">PLAĆE (BRUTO) </t>
  </si>
  <si>
    <t xml:space="preserve">PLAĆE ZA REDOVAN RAD </t>
  </si>
  <si>
    <t xml:space="preserve">DOPRINOSI ZA OBVEZNO ZDRAVSTVENO OSIGURANJE </t>
  </si>
  <si>
    <t xml:space="preserve">NAKNADE ZA PRIJEVOZ, ZA RAD NA TERENU I ODVOJENI ŽIVOT </t>
  </si>
  <si>
    <t xml:space="preserve">Izvor financiranja 6103 </t>
  </si>
  <si>
    <t>Izvor financiranja 926103</t>
  </si>
  <si>
    <t xml:space="preserve">Donacije - višak </t>
  </si>
  <si>
    <t>UKUPNO standard +izvanstandard</t>
  </si>
  <si>
    <t>Kapitalni projekt  K 1012-04</t>
  </si>
  <si>
    <t xml:space="preserve">Kapitalni projekt K 1012-03 </t>
  </si>
  <si>
    <t>Aktivnost   A 1012-05</t>
  </si>
  <si>
    <t>Kapitalni projekt K 1012-07</t>
  </si>
  <si>
    <t>Kapitalni projekt K 1012-08</t>
  </si>
  <si>
    <t>Aktivnost A 1012-09</t>
  </si>
  <si>
    <t>Aktivnost A 1012-10</t>
  </si>
  <si>
    <t>Aktivnost A1012-12</t>
  </si>
  <si>
    <t>Aktivnost A1013-04</t>
  </si>
  <si>
    <t>NAKNADE ZA PRIJEVOZ, RAD NA TERENU I ODVOJENI ŽIVOT</t>
  </si>
  <si>
    <t>PREGLED UKUPNIH PRIHODA I RASHODA PO IZVORIMA FINANCIRANJA</t>
  </si>
  <si>
    <t>3</t>
  </si>
  <si>
    <t>(proračunski)                      23000 Zadar, Asje Petričić 7</t>
  </si>
  <si>
    <t>Ostali rashodi</t>
  </si>
  <si>
    <t>Tekuće donacije neprofitnim udrugama</t>
  </si>
  <si>
    <t>Energija</t>
  </si>
  <si>
    <t>Materijal i sirovine</t>
  </si>
  <si>
    <t>Izvor financiranja 9257</t>
  </si>
  <si>
    <t>Izvor 9257</t>
  </si>
  <si>
    <t>Izvor 9241</t>
  </si>
  <si>
    <t>Izvor 9231</t>
  </si>
  <si>
    <t>Izvor 9261</t>
  </si>
  <si>
    <t>Prijedlog FINANCIJSKI PLAN OSNOVNE ŠKOLE ŠIMUNA KOŽIČIĆA BENJE, Asje Petričić 7, 23000 Zadar za 2026. I PROJEKCIJA ZA 2027. I 2028. GODINU</t>
  </si>
  <si>
    <t>Izvršenje 2024.</t>
  </si>
  <si>
    <t>Projekcija proračuna za 2028.</t>
  </si>
  <si>
    <t>Izvor 51</t>
  </si>
  <si>
    <t xml:space="preserve">Izvor financiranja 9211 </t>
  </si>
  <si>
    <t>Opći prihodi i primici - višak</t>
  </si>
  <si>
    <t>Ostala nematerijalna proizvedena imovina</t>
  </si>
  <si>
    <t>Aktivnost A1012-11</t>
  </si>
  <si>
    <t xml:space="preserve">Financijski rashodi-vlastiti i namjenski prihodi </t>
  </si>
  <si>
    <t>Izvor financiranja 51</t>
  </si>
  <si>
    <t xml:space="preserve">             Prijedlog  FINANCIJSKI PLAN OSNOVNE ŠKOLE ŠIMUNA KOŽIČIĆA BENJE, Asje Petričić 7, 23000 Zadar za 2026.                                                                                 I PROJEKCIJA ZA 2027. I 2028. GODINU</t>
  </si>
  <si>
    <t xml:space="preserve">              Prijedlog FINANCIJSKI PLAN OSNOVNE ŠKOLE ŠIMUNA KOŽIČIĆA BENJE, Asje Petričić 7, 23000 Zadar za 2026. I PROJEKCIJA ZA 2027. I 2028. GODINU</t>
  </si>
  <si>
    <t>Plan 2025.</t>
  </si>
  <si>
    <t>Proračun za 2026.</t>
  </si>
  <si>
    <t xml:space="preserve">Izvor financiranja 51 </t>
  </si>
  <si>
    <t>Pomoći EU</t>
  </si>
  <si>
    <t>Višak prihoda poslovanja GZ</t>
  </si>
  <si>
    <t xml:space="preserve">PRISTOJBE I NAKNADE </t>
  </si>
  <si>
    <t>PRIJEVOZNA SREDSTVA</t>
  </si>
  <si>
    <t>PRIJEVOZNA SREDSTVA U CESTOVNOM PROMETU</t>
  </si>
  <si>
    <t>OSTALI NESPOMENUTI RASHODI</t>
  </si>
  <si>
    <t>Opći prihodi i primici  - višak</t>
  </si>
  <si>
    <t>Pomoći HZZO za pripravnika- višak</t>
  </si>
  <si>
    <t>NEMATERIJALNA PROIZVEDENA IMOVINA</t>
  </si>
  <si>
    <t>NAMIRNICE</t>
  </si>
  <si>
    <t xml:space="preserve">Izvor 92 </t>
  </si>
  <si>
    <t>Pomoćnici u nastavi - Škola puna mogućnosti 23</t>
  </si>
  <si>
    <t>Pomoći 'EU</t>
  </si>
  <si>
    <t>FINANCIJSKI PLAN OSNOVNE ŠKOLE ŠIMUNA KOŽIČIĆA BENJE, Asje Petričić 7, 23000 Zadar za 2026. I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</si>
</sst>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kn&quot;_-;\-* #,##0.00\ &quot;kn&quot;_-;_-* &quot;-&quot;??\ &quot;kn&quot;_-;_-@_-"/>
    <numFmt numFmtId="165" formatCode="_-* #,##0.00\ _€_-;\-* #,##0.00\ _€_-;_-* &quot;-&quot;??\ _€_-;_-@_-"/>
  </numFmts>
  <fonts count="4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b/>
      <sz val="9"/>
      <color rgb="FF00206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i/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10"/>
      <color theme="4"/>
      <name val="Calibri"/>
      <family val="2"/>
      <charset val="238"/>
      <scheme val="minor"/>
    </font>
    <font>
      <i/>
      <sz val="10"/>
      <color theme="4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" fillId="0" borderId="0"/>
    <xf numFmtId="164" fontId="5" fillId="0" borderId="0" applyFont="0" applyFill="0" applyBorder="0" applyAlignment="0" applyProtection="0"/>
  </cellStyleXfs>
  <cellXfs count="541">
    <xf numFmtId="0" fontId="0" fillId="0" borderId="0" xfId="0"/>
    <xf numFmtId="0" fontId="4" fillId="0" borderId="5" xfId="0" applyFont="1" applyBorder="1" applyAlignment="1">
      <alignment horizontal="right" vertical="center"/>
    </xf>
    <xf numFmtId="0" fontId="7" fillId="0" borderId="0" xfId="0" applyFont="1"/>
    <xf numFmtId="0" fontId="4" fillId="0" borderId="3" xfId="0" applyFont="1" applyBorder="1"/>
    <xf numFmtId="0" fontId="1" fillId="0" borderId="0" xfId="0" applyFont="1"/>
    <xf numFmtId="0" fontId="8" fillId="0" borderId="0" xfId="0" applyFont="1"/>
    <xf numFmtId="0" fontId="10" fillId="0" borderId="0" xfId="0" applyFont="1"/>
    <xf numFmtId="0" fontId="5" fillId="0" borderId="0" xfId="0" applyFont="1"/>
    <xf numFmtId="0" fontId="11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right" vertical="center" wrapText="1"/>
    </xf>
    <xf numFmtId="0" fontId="14" fillId="2" borderId="3" xfId="0" applyNumberFormat="1" applyFont="1" applyFill="1" applyBorder="1" applyAlignment="1" applyProtection="1">
      <alignment horizontal="left" vertical="center" wrapText="1"/>
    </xf>
    <xf numFmtId="0" fontId="18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/>
    </xf>
    <xf numFmtId="4" fontId="5" fillId="0" borderId="0" xfId="0" applyNumberFormat="1" applyFont="1" applyAlignment="1">
      <alignment horizontal="right"/>
    </xf>
    <xf numFmtId="0" fontId="20" fillId="2" borderId="0" xfId="2" applyFont="1" applyFill="1" applyAlignment="1">
      <alignment vertical="center" wrapText="1"/>
    </xf>
    <xf numFmtId="0" fontId="19" fillId="0" borderId="0" xfId="0" applyFont="1"/>
    <xf numFmtId="0" fontId="13" fillId="0" borderId="0" xfId="0" applyNumberFormat="1" applyFont="1" applyFill="1" applyBorder="1" applyAlignment="1" applyProtection="1">
      <alignment horizontal="center" vertical="center" wrapText="1"/>
    </xf>
    <xf numFmtId="4" fontId="19" fillId="0" borderId="0" xfId="0" applyNumberFormat="1" applyFont="1"/>
    <xf numFmtId="0" fontId="21" fillId="2" borderId="0" xfId="2" applyFont="1" applyFill="1" applyAlignment="1">
      <alignment vertical="center" wrapText="1"/>
    </xf>
    <xf numFmtId="0" fontId="22" fillId="0" borderId="0" xfId="0" applyFont="1"/>
    <xf numFmtId="0" fontId="23" fillId="0" borderId="0" xfId="0" applyNumberFormat="1" applyFont="1" applyFill="1" applyBorder="1" applyAlignment="1" applyProtection="1">
      <alignment horizontal="center" vertical="center" wrapText="1"/>
    </xf>
    <xf numFmtId="4" fontId="24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right" vertical="center" wrapText="1"/>
    </xf>
    <xf numFmtId="0" fontId="23" fillId="4" borderId="3" xfId="0" applyNumberFormat="1" applyFont="1" applyFill="1" applyBorder="1" applyAlignment="1" applyProtection="1">
      <alignment horizontal="center" vertical="center" wrapText="1"/>
    </xf>
    <xf numFmtId="0" fontId="23" fillId="4" borderId="4" xfId="0" applyNumberFormat="1" applyFont="1" applyFill="1" applyBorder="1" applyAlignment="1" applyProtection="1">
      <alignment horizontal="center" vertical="center" wrapText="1"/>
    </xf>
    <xf numFmtId="0" fontId="24" fillId="4" borderId="4" xfId="9" applyNumberFormat="1" applyFont="1" applyFill="1" applyBorder="1" applyAlignment="1" applyProtection="1">
      <alignment horizontal="center" vertical="center" wrapText="1"/>
    </xf>
    <xf numFmtId="0" fontId="24" fillId="4" borderId="3" xfId="0" applyNumberFormat="1" applyFont="1" applyFill="1" applyBorder="1" applyAlignment="1" applyProtection="1">
      <alignment horizontal="center" vertical="center" wrapText="1"/>
    </xf>
    <xf numFmtId="0" fontId="26" fillId="8" borderId="3" xfId="0" applyNumberFormat="1" applyFont="1" applyFill="1" applyBorder="1" applyAlignment="1" applyProtection="1">
      <alignment horizontal="left" vertical="center" wrapText="1"/>
    </xf>
    <xf numFmtId="0" fontId="26" fillId="5" borderId="3" xfId="0" applyNumberFormat="1" applyFont="1" applyFill="1" applyBorder="1" applyAlignment="1" applyProtection="1">
      <alignment horizontal="left" vertical="center" wrapText="1"/>
    </xf>
    <xf numFmtId="0" fontId="10" fillId="5" borderId="3" xfId="0" applyNumberFormat="1" applyFont="1" applyFill="1" applyBorder="1" applyAlignment="1" applyProtection="1">
      <alignment horizontal="left" vertical="center" wrapText="1"/>
    </xf>
    <xf numFmtId="0" fontId="22" fillId="0" borderId="0" xfId="0" applyFont="1" applyAlignment="1">
      <alignment vertical="center"/>
    </xf>
    <xf numFmtId="0" fontId="26" fillId="2" borderId="3" xfId="0" applyNumberFormat="1" applyFont="1" applyFill="1" applyBorder="1" applyAlignment="1" applyProtection="1">
      <alignment horizontal="left" vertical="center" wrapText="1"/>
    </xf>
    <xf numFmtId="0" fontId="18" fillId="2" borderId="3" xfId="0" quotePrefix="1" applyFont="1" applyFill="1" applyBorder="1" applyAlignment="1">
      <alignment horizontal="left" vertical="center"/>
    </xf>
    <xf numFmtId="0" fontId="18" fillId="0" borderId="0" xfId="0" applyFont="1"/>
    <xf numFmtId="0" fontId="26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4" fontId="24" fillId="2" borderId="3" xfId="0" applyNumberFormat="1" applyFont="1" applyFill="1" applyBorder="1" applyAlignment="1">
      <alignment horizontal="center"/>
    </xf>
    <xf numFmtId="0" fontId="22" fillId="2" borderId="0" xfId="0" applyFont="1" applyFill="1"/>
    <xf numFmtId="0" fontId="18" fillId="2" borderId="0" xfId="0" applyFont="1" applyFill="1"/>
    <xf numFmtId="0" fontId="10" fillId="5" borderId="3" xfId="0" quotePrefix="1" applyFont="1" applyFill="1" applyBorder="1" applyAlignment="1">
      <alignment horizontal="left" vertical="center"/>
    </xf>
    <xf numFmtId="0" fontId="28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 wrapText="1"/>
    </xf>
    <xf numFmtId="0" fontId="29" fillId="2" borderId="3" xfId="0" quotePrefix="1" applyFont="1" applyFill="1" applyBorder="1" applyAlignment="1">
      <alignment horizontal="left" vertical="center"/>
    </xf>
    <xf numFmtId="0" fontId="29" fillId="0" borderId="0" xfId="0" applyFont="1"/>
    <xf numFmtId="0" fontId="10" fillId="2" borderId="0" xfId="0" quotePrefix="1" applyFont="1" applyFill="1" applyBorder="1" applyAlignment="1">
      <alignment horizontal="left" vertical="center"/>
    </xf>
    <xf numFmtId="0" fontId="28" fillId="2" borderId="0" xfId="0" quotePrefix="1" applyFont="1" applyFill="1" applyBorder="1" applyAlignment="1">
      <alignment horizontal="left" vertical="center"/>
    </xf>
    <xf numFmtId="4" fontId="23" fillId="4" borderId="4" xfId="0" applyNumberFormat="1" applyFont="1" applyFill="1" applyBorder="1" applyAlignment="1" applyProtection="1">
      <alignment horizontal="center" vertical="center" wrapText="1"/>
    </xf>
    <xf numFmtId="0" fontId="26" fillId="7" borderId="3" xfId="0" applyNumberFormat="1" applyFont="1" applyFill="1" applyBorder="1" applyAlignment="1" applyProtection="1">
      <alignment horizontal="left" vertical="center" wrapText="1"/>
    </xf>
    <xf numFmtId="4" fontId="22" fillId="0" borderId="0" xfId="0" applyNumberFormat="1" applyFont="1"/>
    <xf numFmtId="0" fontId="18" fillId="2" borderId="3" xfId="0" quotePrefix="1" applyFont="1" applyFill="1" applyBorder="1" applyAlignment="1">
      <alignment horizontal="left" vertical="center" shrinkToFit="1"/>
    </xf>
    <xf numFmtId="0" fontId="29" fillId="0" borderId="3" xfId="0" quotePrefix="1" applyFont="1" applyFill="1" applyBorder="1" applyAlignment="1">
      <alignment horizontal="left" vertical="center"/>
    </xf>
    <xf numFmtId="0" fontId="10" fillId="0" borderId="3" xfId="0" quotePrefix="1" applyFont="1" applyFill="1" applyBorder="1" applyAlignment="1">
      <alignment horizontal="left" vertical="center"/>
    </xf>
    <xf numFmtId="0" fontId="26" fillId="0" borderId="3" xfId="0" quotePrefix="1" applyFont="1" applyFill="1" applyBorder="1" applyAlignment="1">
      <alignment horizontal="left" vertical="center"/>
    </xf>
    <xf numFmtId="0" fontId="30" fillId="2" borderId="3" xfId="0" quotePrefix="1" applyFont="1" applyFill="1" applyBorder="1" applyAlignment="1">
      <alignment horizontal="left" vertical="center"/>
    </xf>
    <xf numFmtId="0" fontId="26" fillId="7" borderId="3" xfId="0" applyFont="1" applyFill="1" applyBorder="1" applyAlignment="1">
      <alignment horizontal="left" vertical="center"/>
    </xf>
    <xf numFmtId="0" fontId="26" fillId="7" borderId="3" xfId="0" applyNumberFormat="1" applyFont="1" applyFill="1" applyBorder="1" applyAlignment="1" applyProtection="1">
      <alignment horizontal="left" vertical="center"/>
    </xf>
    <xf numFmtId="0" fontId="26" fillId="7" borderId="3" xfId="0" applyNumberFormat="1" applyFont="1" applyFill="1" applyBorder="1" applyAlignment="1" applyProtection="1">
      <alignment vertical="center" wrapText="1"/>
    </xf>
    <xf numFmtId="0" fontId="10" fillId="5" borderId="3" xfId="0" applyNumberFormat="1" applyFont="1" applyFill="1" applyBorder="1" applyAlignment="1" applyProtection="1">
      <alignment vertical="center" wrapText="1"/>
    </xf>
    <xf numFmtId="0" fontId="2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shrinkToFi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12" fillId="4" borderId="3" xfId="0" applyNumberFormat="1" applyFont="1" applyFill="1" applyBorder="1" applyAlignment="1" applyProtection="1">
      <alignment horizontal="center" vertical="center" wrapText="1"/>
    </xf>
    <xf numFmtId="4" fontId="35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NumberFormat="1" applyFont="1" applyFill="1" applyBorder="1" applyAlignment="1" applyProtection="1">
      <alignment vertical="center" wrapText="1"/>
    </xf>
    <xf numFmtId="0" fontId="37" fillId="0" borderId="0" xfId="0" applyNumberFormat="1" applyFont="1" applyFill="1" applyBorder="1" applyAlignment="1" applyProtection="1">
      <alignment horizontal="right" vertical="center" wrapText="1"/>
    </xf>
    <xf numFmtId="4" fontId="36" fillId="0" borderId="0" xfId="0" applyNumberFormat="1" applyFont="1" applyFill="1" applyBorder="1" applyAlignment="1" applyProtection="1">
      <alignment horizontal="center" vertical="center" wrapText="1"/>
    </xf>
    <xf numFmtId="0" fontId="35" fillId="4" borderId="4" xfId="0" applyNumberFormat="1" applyFont="1" applyFill="1" applyBorder="1" applyAlignment="1" applyProtection="1">
      <alignment horizontal="center" vertical="center" wrapText="1"/>
    </xf>
    <xf numFmtId="4" fontId="35" fillId="4" borderId="4" xfId="0" applyNumberFormat="1" applyFont="1" applyFill="1" applyBorder="1" applyAlignment="1" applyProtection="1">
      <alignment horizontal="center" vertical="center" wrapText="1"/>
    </xf>
    <xf numFmtId="0" fontId="35" fillId="4" borderId="3" xfId="0" applyNumberFormat="1" applyFont="1" applyFill="1" applyBorder="1" applyAlignment="1" applyProtection="1">
      <alignment horizontal="center" vertical="center" wrapText="1"/>
    </xf>
    <xf numFmtId="0" fontId="37" fillId="4" borderId="3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Alignment="1">
      <alignment horizontal="center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 applyProtection="1">
      <alignment vertical="center" wrapText="1"/>
    </xf>
    <xf numFmtId="0" fontId="40" fillId="2" borderId="4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 wrapText="1"/>
    </xf>
    <xf numFmtId="0" fontId="40" fillId="0" borderId="0" xfId="0" applyFont="1"/>
    <xf numFmtId="0" fontId="9" fillId="0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shrinkToFit="1"/>
    </xf>
    <xf numFmtId="0" fontId="41" fillId="2" borderId="1" xfId="0" applyNumberFormat="1" applyFont="1" applyFill="1" applyBorder="1" applyAlignment="1" applyProtection="1">
      <alignment horizontal="left" vertical="center" wrapText="1"/>
    </xf>
    <xf numFmtId="0" fontId="41" fillId="2" borderId="2" xfId="0" applyNumberFormat="1" applyFont="1" applyFill="1" applyBorder="1" applyAlignment="1" applyProtection="1">
      <alignment horizontal="left" vertical="center" wrapText="1"/>
    </xf>
    <xf numFmtId="0" fontId="41" fillId="2" borderId="4" xfId="0" applyNumberFormat="1" applyFont="1" applyFill="1" applyBorder="1" applyAlignment="1" applyProtection="1">
      <alignment horizontal="left" vertical="center" wrapText="1"/>
    </xf>
    <xf numFmtId="0" fontId="42" fillId="2" borderId="2" xfId="0" applyNumberFormat="1" applyFont="1" applyFill="1" applyBorder="1" applyAlignment="1" applyProtection="1">
      <alignment horizontal="left" vertical="center" wrapText="1"/>
    </xf>
    <xf numFmtId="4" fontId="11" fillId="0" borderId="0" xfId="0" applyNumberFormat="1" applyFont="1" applyFill="1" applyBorder="1" applyAlignment="1" applyProtection="1">
      <alignment vertical="center" wrapText="1"/>
    </xf>
    <xf numFmtId="0" fontId="16" fillId="2" borderId="3" xfId="0" quotePrefix="1" applyFont="1" applyFill="1" applyBorder="1" applyAlignment="1">
      <alignment horizontal="left" vertical="center" wrapText="1"/>
    </xf>
    <xf numFmtId="4" fontId="13" fillId="0" borderId="0" xfId="9" applyNumberFormat="1" applyFont="1" applyFill="1" applyBorder="1" applyAlignment="1" applyProtection="1">
      <alignment horizontal="center" vertical="center" wrapText="1"/>
    </xf>
    <xf numFmtId="4" fontId="13" fillId="0" borderId="0" xfId="0" applyNumberFormat="1" applyFont="1" applyFill="1" applyBorder="1" applyAlignment="1" applyProtection="1">
      <alignment horizontal="center" vertical="center" wrapText="1"/>
    </xf>
    <xf numFmtId="3" fontId="4" fillId="9" borderId="6" xfId="0" applyNumberFormat="1" applyFont="1" applyFill="1" applyBorder="1" applyAlignment="1">
      <alignment horizontal="center" vertical="center" wrapText="1"/>
    </xf>
    <xf numFmtId="4" fontId="4" fillId="9" borderId="6" xfId="9" applyNumberFormat="1" applyFont="1" applyFill="1" applyBorder="1" applyAlignment="1">
      <alignment horizontal="center" vertical="center" wrapText="1"/>
    </xf>
    <xf numFmtId="4" fontId="4" fillId="9" borderId="6" xfId="0" applyNumberFormat="1" applyFont="1" applyFill="1" applyBorder="1" applyAlignment="1">
      <alignment horizontal="center" vertical="center" wrapText="1"/>
    </xf>
    <xf numFmtId="4" fontId="19" fillId="0" borderId="0" xfId="9" applyNumberFormat="1" applyFont="1"/>
    <xf numFmtId="0" fontId="15" fillId="0" borderId="0" xfId="8" applyNumberFormat="1" applyFont="1" applyAlignment="1">
      <alignment horizontal="center"/>
    </xf>
    <xf numFmtId="3" fontId="15" fillId="0" borderId="0" xfId="8" applyNumberFormat="1" applyFont="1"/>
    <xf numFmtId="0" fontId="15" fillId="0" borderId="0" xfId="8" applyFont="1" applyAlignment="1">
      <alignment horizontal="center" wrapText="1"/>
    </xf>
    <xf numFmtId="4" fontId="15" fillId="0" borderId="0" xfId="8" applyNumberFormat="1" applyFont="1" applyAlignment="1">
      <alignment horizontal="right" vertical="center" wrapText="1"/>
    </xf>
    <xf numFmtId="0" fontId="19" fillId="0" borderId="0" xfId="8" applyFont="1" applyFill="1" applyAlignment="1">
      <alignment horizontal="center" wrapText="1"/>
    </xf>
    <xf numFmtId="0" fontId="15" fillId="2" borderId="0" xfId="8" applyFont="1" applyFill="1" applyAlignment="1">
      <alignment horizontal="center" wrapText="1"/>
    </xf>
    <xf numFmtId="3" fontId="14" fillId="0" borderId="5" xfId="8" quotePrefix="1" applyNumberFormat="1" applyFont="1" applyBorder="1" applyAlignment="1">
      <alignment horizontal="left"/>
    </xf>
    <xf numFmtId="3" fontId="15" fillId="0" borderId="7" xfId="8" applyNumberFormat="1" applyFont="1" applyBorder="1"/>
    <xf numFmtId="4" fontId="15" fillId="0" borderId="7" xfId="8" applyNumberFormat="1" applyFont="1" applyBorder="1" applyAlignment="1">
      <alignment horizontal="right" vertical="center"/>
    </xf>
    <xf numFmtId="3" fontId="19" fillId="0" borderId="7" xfId="8" applyNumberFormat="1" applyFont="1" applyFill="1" applyBorder="1" applyAlignment="1">
      <alignment wrapText="1"/>
    </xf>
    <xf numFmtId="3" fontId="15" fillId="2" borderId="7" xfId="8" applyNumberFormat="1" applyFont="1" applyFill="1" applyBorder="1"/>
    <xf numFmtId="3" fontId="15" fillId="0" borderId="0" xfId="8" applyNumberFormat="1" applyFont="1" applyAlignment="1">
      <alignment horizontal="left"/>
    </xf>
    <xf numFmtId="4" fontId="15" fillId="0" borderId="0" xfId="8" applyNumberFormat="1" applyFont="1" applyAlignment="1">
      <alignment horizontal="right" vertical="center"/>
    </xf>
    <xf numFmtId="3" fontId="19" fillId="0" borderId="0" xfId="8" applyNumberFormat="1" applyFont="1" applyFill="1" applyAlignment="1">
      <alignment wrapText="1"/>
    </xf>
    <xf numFmtId="3" fontId="15" fillId="2" borderId="0" xfId="8" applyNumberFormat="1" applyFont="1" applyFill="1"/>
    <xf numFmtId="3" fontId="15" fillId="0" borderId="0" xfId="8" applyNumberFormat="1" applyFont="1" applyAlignment="1">
      <alignment wrapText="1"/>
    </xf>
    <xf numFmtId="3" fontId="14" fillId="0" borderId="0" xfId="8" quotePrefix="1" applyNumberFormat="1" applyFont="1" applyAlignment="1">
      <alignment horizontal="left"/>
    </xf>
    <xf numFmtId="0" fontId="15" fillId="0" borderId="8" xfId="8" applyNumberFormat="1" applyFont="1" applyBorder="1" applyAlignment="1">
      <alignment horizontal="center" vertical="center"/>
    </xf>
    <xf numFmtId="0" fontId="15" fillId="0" borderId="8" xfId="8" applyNumberFormat="1" applyFont="1" applyBorder="1" applyAlignment="1">
      <alignment vertical="center"/>
    </xf>
    <xf numFmtId="4" fontId="15" fillId="0" borderId="8" xfId="8" applyNumberFormat="1" applyFont="1" applyBorder="1" applyAlignment="1">
      <alignment horizontal="right" vertical="center"/>
    </xf>
    <xf numFmtId="4" fontId="19" fillId="0" borderId="8" xfId="8" applyNumberFormat="1" applyFont="1" applyFill="1" applyBorder="1" applyAlignment="1">
      <alignment vertical="center"/>
    </xf>
    <xf numFmtId="3" fontId="16" fillId="0" borderId="0" xfId="8" applyNumberFormat="1" applyFont="1"/>
    <xf numFmtId="3" fontId="46" fillId="0" borderId="0" xfId="8" applyNumberFormat="1" applyFont="1"/>
    <xf numFmtId="4" fontId="15" fillId="2" borderId="0" xfId="8" applyNumberFormat="1" applyFont="1" applyFill="1" applyBorder="1" applyAlignment="1">
      <alignment vertical="center"/>
    </xf>
    <xf numFmtId="4" fontId="15" fillId="2" borderId="0" xfId="8" applyNumberFormat="1" applyFont="1" applyFill="1"/>
    <xf numFmtId="0" fontId="15" fillId="0" borderId="0" xfId="8" applyNumberFormat="1" applyFont="1"/>
    <xf numFmtId="0" fontId="13" fillId="0" borderId="1" xfId="0" quotePrefix="1" applyFont="1" applyBorder="1" applyAlignment="1">
      <alignment horizontal="left" wrapText="1"/>
    </xf>
    <xf numFmtId="0" fontId="13" fillId="0" borderId="2" xfId="0" quotePrefix="1" applyFont="1" applyBorder="1" applyAlignment="1">
      <alignment horizontal="left" wrapText="1"/>
    </xf>
    <xf numFmtId="0" fontId="13" fillId="0" borderId="2" xfId="0" quotePrefix="1" applyFont="1" applyBorder="1" applyAlignment="1">
      <alignment horizontal="center" wrapText="1"/>
    </xf>
    <xf numFmtId="0" fontId="13" fillId="0" borderId="2" xfId="0" quotePrefix="1" applyNumberFormat="1" applyFont="1" applyFill="1" applyBorder="1" applyAlignment="1" applyProtection="1">
      <alignment horizontal="left"/>
    </xf>
    <xf numFmtId="0" fontId="13" fillId="0" borderId="3" xfId="0" quotePrefix="1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4" fontId="13" fillId="3" borderId="3" xfId="0" applyNumberFormat="1" applyFont="1" applyFill="1" applyBorder="1" applyAlignment="1">
      <alignment horizontal="right"/>
    </xf>
    <xf numFmtId="0" fontId="14" fillId="3" borderId="1" xfId="0" applyFont="1" applyFill="1" applyBorder="1" applyAlignment="1">
      <alignment horizontal="left" vertical="center"/>
    </xf>
    <xf numFmtId="0" fontId="15" fillId="3" borderId="2" xfId="0" applyNumberFormat="1" applyFont="1" applyFill="1" applyBorder="1" applyAlignment="1" applyProtection="1">
      <alignment vertical="center"/>
    </xf>
    <xf numFmtId="4" fontId="13" fillId="0" borderId="3" xfId="0" applyNumberFormat="1" applyFont="1" applyBorder="1" applyAlignment="1">
      <alignment horizontal="right"/>
    </xf>
    <xf numFmtId="4" fontId="13" fillId="3" borderId="3" xfId="0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3" fillId="0" borderId="0" xfId="0" quotePrefix="1" applyNumberFormat="1" applyFont="1" applyFill="1" applyBorder="1" applyAlignment="1" applyProtection="1">
      <alignment horizontal="center" vertical="center" wrapText="1"/>
    </xf>
    <xf numFmtId="0" fontId="14" fillId="0" borderId="0" xfId="0" quotePrefix="1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wrapText="1"/>
    </xf>
    <xf numFmtId="3" fontId="13" fillId="0" borderId="0" xfId="0" applyNumberFormat="1" applyFont="1" applyBorder="1" applyAlignment="1">
      <alignment horizontal="right"/>
    </xf>
    <xf numFmtId="4" fontId="24" fillId="7" borderId="3" xfId="0" applyNumberFormat="1" applyFont="1" applyFill="1" applyBorder="1" applyAlignment="1">
      <alignment horizontal="center"/>
    </xf>
    <xf numFmtId="0" fontId="26" fillId="5" borderId="3" xfId="0" quotePrefix="1" applyFont="1" applyFill="1" applyBorder="1" applyAlignment="1">
      <alignment horizontal="left" vertical="center"/>
    </xf>
    <xf numFmtId="0" fontId="44" fillId="5" borderId="3" xfId="0" quotePrefix="1" applyFont="1" applyFill="1" applyBorder="1" applyAlignment="1">
      <alignment horizontal="left" vertical="center"/>
    </xf>
    <xf numFmtId="0" fontId="27" fillId="0" borderId="0" xfId="0" applyFont="1"/>
    <xf numFmtId="0" fontId="43" fillId="2" borderId="4" xfId="0" quotePrefix="1" applyFont="1" applyFill="1" applyBorder="1" applyAlignment="1">
      <alignment horizontal="left" vertical="center" wrapText="1"/>
    </xf>
    <xf numFmtId="0" fontId="43" fillId="2" borderId="3" xfId="0" quotePrefix="1" applyFont="1" applyFill="1" applyBorder="1" applyAlignment="1">
      <alignment horizontal="left" vertical="center" wrapText="1"/>
    </xf>
    <xf numFmtId="0" fontId="36" fillId="2" borderId="2" xfId="0" applyNumberFormat="1" applyFont="1" applyFill="1" applyBorder="1" applyAlignment="1" applyProtection="1">
      <alignment vertical="center" wrapText="1"/>
    </xf>
    <xf numFmtId="0" fontId="36" fillId="2" borderId="4" xfId="0" applyNumberFormat="1" applyFont="1" applyFill="1" applyBorder="1" applyAlignment="1" applyProtection="1">
      <alignment vertical="center" wrapText="1"/>
    </xf>
    <xf numFmtId="0" fontId="0" fillId="0" borderId="0" xfId="0" applyFont="1"/>
    <xf numFmtId="0" fontId="9" fillId="0" borderId="0" xfId="0" applyFont="1"/>
    <xf numFmtId="4" fontId="43" fillId="0" borderId="0" xfId="0" applyNumberFormat="1" applyFont="1" applyAlignment="1">
      <alignment horizontal="right"/>
    </xf>
    <xf numFmtId="4" fontId="23" fillId="0" borderId="0" xfId="0" applyNumberFormat="1" applyFont="1" applyFill="1" applyBorder="1" applyAlignment="1" applyProtection="1">
      <alignment horizontal="center" vertical="center" wrapText="1"/>
    </xf>
    <xf numFmtId="0" fontId="28" fillId="2" borderId="3" xfId="0" quotePrefix="1" applyFont="1" applyFill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wrapText="1"/>
    </xf>
    <xf numFmtId="4" fontId="15" fillId="0" borderId="3" xfId="0" applyNumberFormat="1" applyFont="1" applyFill="1" applyBorder="1" applyAlignment="1" applyProtection="1">
      <alignment vertical="center"/>
    </xf>
    <xf numFmtId="4" fontId="15" fillId="0" borderId="3" xfId="0" applyNumberFormat="1" applyFont="1" applyFill="1" applyBorder="1" applyAlignment="1" applyProtection="1">
      <alignment vertical="center" wrapText="1"/>
    </xf>
    <xf numFmtId="0" fontId="24" fillId="4" borderId="1" xfId="0" applyNumberFormat="1" applyFont="1" applyFill="1" applyBorder="1" applyAlignment="1" applyProtection="1">
      <alignment horizontal="center" vertical="center" wrapText="1"/>
    </xf>
    <xf numFmtId="0" fontId="24" fillId="4" borderId="2" xfId="0" applyNumberFormat="1" applyFont="1" applyFill="1" applyBorder="1" applyAlignment="1" applyProtection="1">
      <alignment horizontal="center" vertical="center" wrapText="1"/>
    </xf>
    <xf numFmtId="0" fontId="24" fillId="4" borderId="4" xfId="0" applyNumberFormat="1" applyFont="1" applyFill="1" applyBorder="1" applyAlignment="1" applyProtection="1">
      <alignment horizontal="center" vertical="center" wrapText="1"/>
    </xf>
    <xf numFmtId="4" fontId="11" fillId="0" borderId="3" xfId="0" applyNumberFormat="1" applyFont="1" applyFill="1" applyBorder="1" applyAlignment="1">
      <alignment horizontal="right"/>
    </xf>
    <xf numFmtId="4" fontId="19" fillId="2" borderId="3" xfId="0" applyNumberFormat="1" applyFont="1" applyFill="1" applyBorder="1"/>
    <xf numFmtId="4" fontId="11" fillId="0" borderId="3" xfId="0" applyNumberFormat="1" applyFont="1" applyBorder="1" applyAlignment="1">
      <alignment horizontal="right"/>
    </xf>
    <xf numFmtId="4" fontId="13" fillId="4" borderId="3" xfId="0" applyNumberFormat="1" applyFont="1" applyFill="1" applyBorder="1" applyAlignment="1" applyProtection="1">
      <alignment horizontal="center" vertical="center" wrapText="1"/>
    </xf>
    <xf numFmtId="4" fontId="13" fillId="4" borderId="3" xfId="0" quotePrefix="1" applyNumberFormat="1" applyFont="1" applyFill="1" applyBorder="1" applyAlignment="1">
      <alignment horizontal="center"/>
    </xf>
    <xf numFmtId="4" fontId="11" fillId="3" borderId="3" xfId="0" quotePrefix="1" applyNumberFormat="1" applyFont="1" applyFill="1" applyBorder="1" applyAlignment="1">
      <alignment horizontal="center"/>
    </xf>
    <xf numFmtId="0" fontId="4" fillId="0" borderId="0" xfId="0" applyFont="1"/>
    <xf numFmtId="0" fontId="19" fillId="0" borderId="3" xfId="0" applyFont="1" applyBorder="1" applyAlignment="1">
      <alignment horizontal="center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3" fontId="11" fillId="0" borderId="3" xfId="0" applyNumberFormat="1" applyFont="1" applyBorder="1" applyAlignment="1">
      <alignment horizontal="center"/>
    </xf>
    <xf numFmtId="3" fontId="11" fillId="3" borderId="3" xfId="0" applyNumberFormat="1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4" fontId="19" fillId="3" borderId="3" xfId="0" applyNumberFormat="1" applyFont="1" applyFill="1" applyBorder="1" applyAlignment="1">
      <alignment horizontal="center"/>
    </xf>
    <xf numFmtId="4" fontId="11" fillId="3" borderId="3" xfId="0" applyNumberFormat="1" applyFont="1" applyFill="1" applyBorder="1" applyAlignment="1" applyProtection="1">
      <alignment horizontal="center" wrapText="1"/>
    </xf>
    <xf numFmtId="4" fontId="4" fillId="0" borderId="0" xfId="0" applyNumberFormat="1" applyFont="1"/>
    <xf numFmtId="4" fontId="4" fillId="0" borderId="3" xfId="0" applyNumberFormat="1" applyFont="1" applyBorder="1"/>
    <xf numFmtId="4" fontId="26" fillId="8" borderId="3" xfId="0" applyNumberFormat="1" applyFont="1" applyFill="1" applyBorder="1" applyAlignment="1" applyProtection="1">
      <alignment horizontal="center" vertical="center" wrapText="1"/>
    </xf>
    <xf numFmtId="4" fontId="10" fillId="5" borderId="3" xfId="0" applyNumberFormat="1" applyFont="1" applyFill="1" applyBorder="1" applyAlignment="1" applyProtection="1">
      <alignment horizontal="center" vertical="center" wrapText="1"/>
    </xf>
    <xf numFmtId="4" fontId="18" fillId="2" borderId="3" xfId="0" quotePrefix="1" applyNumberFormat="1" applyFont="1" applyFill="1" applyBorder="1" applyAlignment="1">
      <alignment horizontal="center" vertical="center"/>
    </xf>
    <xf numFmtId="4" fontId="10" fillId="2" borderId="3" xfId="0" quotePrefix="1" applyNumberFormat="1" applyFont="1" applyFill="1" applyBorder="1" applyAlignment="1">
      <alignment horizontal="center" vertical="center" wrapText="1"/>
    </xf>
    <xf numFmtId="4" fontId="10" fillId="5" borderId="3" xfId="0" quotePrefix="1" applyNumberFormat="1" applyFont="1" applyFill="1" applyBorder="1" applyAlignment="1">
      <alignment horizontal="center" vertical="center" wrapText="1"/>
    </xf>
    <xf numFmtId="4" fontId="10" fillId="2" borderId="3" xfId="0" quotePrefix="1" applyNumberFormat="1" applyFont="1" applyFill="1" applyBorder="1" applyAlignment="1">
      <alignment horizontal="center" vertical="center"/>
    </xf>
    <xf numFmtId="4" fontId="28" fillId="2" borderId="0" xfId="0" quotePrefix="1" applyNumberFormat="1" applyFont="1" applyFill="1" applyBorder="1" applyAlignment="1">
      <alignment horizontal="center" vertical="center"/>
    </xf>
    <xf numFmtId="4" fontId="26" fillId="7" borderId="3" xfId="0" applyNumberFormat="1" applyFont="1" applyFill="1" applyBorder="1" applyAlignment="1" applyProtection="1">
      <alignment horizontal="center" vertical="center" wrapText="1"/>
    </xf>
    <xf numFmtId="4" fontId="28" fillId="2" borderId="3" xfId="0" quotePrefix="1" applyNumberFormat="1" applyFont="1" applyFill="1" applyBorder="1" applyAlignment="1">
      <alignment horizontal="center" vertical="center"/>
    </xf>
    <xf numFmtId="4" fontId="18" fillId="2" borderId="3" xfId="0" quotePrefix="1" applyNumberFormat="1" applyFont="1" applyFill="1" applyBorder="1" applyAlignment="1">
      <alignment horizontal="center" vertical="center" wrapText="1"/>
    </xf>
    <xf numFmtId="4" fontId="18" fillId="2" borderId="3" xfId="0" quotePrefix="1" applyNumberFormat="1" applyFont="1" applyFill="1" applyBorder="1" applyAlignment="1">
      <alignment horizontal="center" vertical="center" shrinkToFit="1"/>
    </xf>
    <xf numFmtId="4" fontId="28" fillId="2" borderId="3" xfId="0" quotePrefix="1" applyNumberFormat="1" applyFont="1" applyFill="1" applyBorder="1" applyAlignment="1">
      <alignment horizontal="center" vertical="center" shrinkToFit="1"/>
    </xf>
    <xf numFmtId="4" fontId="10" fillId="2" borderId="3" xfId="0" quotePrefix="1" applyNumberFormat="1" applyFont="1" applyFill="1" applyBorder="1" applyAlignment="1">
      <alignment horizontal="center" vertical="center" shrinkToFit="1"/>
    </xf>
    <xf numFmtId="4" fontId="22" fillId="0" borderId="0" xfId="0" applyNumberFormat="1" applyFont="1" applyAlignment="1">
      <alignment horizontal="center"/>
    </xf>
    <xf numFmtId="0" fontId="44" fillId="2" borderId="3" xfId="0" quotePrefix="1" applyFont="1" applyFill="1" applyBorder="1" applyAlignment="1">
      <alignment horizontal="left" vertical="center"/>
    </xf>
    <xf numFmtId="0" fontId="26" fillId="2" borderId="3" xfId="0" quotePrefix="1" applyFont="1" applyFill="1" applyBorder="1" applyAlignment="1">
      <alignment horizontal="left" vertical="center" wrapText="1"/>
    </xf>
    <xf numFmtId="4" fontId="26" fillId="2" borderId="3" xfId="0" quotePrefix="1" applyNumberFormat="1" applyFont="1" applyFill="1" applyBorder="1" applyAlignment="1">
      <alignment horizontal="center" vertical="center" wrapText="1"/>
    </xf>
    <xf numFmtId="0" fontId="27" fillId="2" borderId="0" xfId="0" applyFont="1" applyFill="1"/>
    <xf numFmtId="4" fontId="26" fillId="5" borderId="3" xfId="0" applyNumberFormat="1" applyFont="1" applyFill="1" applyBorder="1" applyAlignment="1" applyProtection="1">
      <alignment horizontal="center" vertical="center" wrapText="1"/>
    </xf>
    <xf numFmtId="4" fontId="23" fillId="4" borderId="3" xfId="0" applyNumberFormat="1" applyFont="1" applyFill="1" applyBorder="1" applyAlignment="1" applyProtection="1">
      <alignment horizontal="center" vertical="center" wrapText="1"/>
    </xf>
    <xf numFmtId="0" fontId="22" fillId="2" borderId="0" xfId="0" applyFont="1" applyFill="1" applyAlignment="1">
      <alignment vertical="center"/>
    </xf>
    <xf numFmtId="4" fontId="44" fillId="2" borderId="3" xfId="0" quotePrefix="1" applyNumberFormat="1" applyFont="1" applyFill="1" applyBorder="1" applyAlignment="1">
      <alignment horizontal="center" vertical="center"/>
    </xf>
    <xf numFmtId="0" fontId="10" fillId="2" borderId="0" xfId="0" quotePrefix="1" applyFont="1" applyFill="1" applyBorder="1" applyAlignment="1">
      <alignment horizontal="left" vertical="center" wrapText="1"/>
    </xf>
    <xf numFmtId="4" fontId="10" fillId="2" borderId="0" xfId="0" quotePrefix="1" applyNumberFormat="1" applyFont="1" applyFill="1" applyBorder="1" applyAlignment="1">
      <alignment horizontal="center" vertical="center" wrapText="1"/>
    </xf>
    <xf numFmtId="4" fontId="24" fillId="2" borderId="0" xfId="0" applyNumberFormat="1" applyFont="1" applyFill="1" applyBorder="1" applyAlignment="1">
      <alignment horizontal="center"/>
    </xf>
    <xf numFmtId="0" fontId="24" fillId="4" borderId="3" xfId="0" applyNumberFormat="1" applyFont="1" applyFill="1" applyBorder="1" applyAlignment="1" applyProtection="1">
      <alignment vertical="center" wrapText="1"/>
    </xf>
    <xf numFmtId="0" fontId="22" fillId="0" borderId="0" xfId="0" applyNumberFormat="1" applyFont="1"/>
    <xf numFmtId="0" fontId="24" fillId="4" borderId="3" xfId="9" applyNumberFormat="1" applyFont="1" applyFill="1" applyBorder="1" applyAlignment="1" applyProtection="1">
      <alignment vertical="center" wrapText="1"/>
    </xf>
    <xf numFmtId="0" fontId="24" fillId="4" borderId="3" xfId="9" applyNumberFormat="1" applyFont="1" applyFill="1" applyBorder="1" applyAlignment="1" applyProtection="1">
      <alignment horizontal="center" vertical="center" wrapText="1"/>
    </xf>
    <xf numFmtId="0" fontId="22" fillId="0" borderId="0" xfId="9" applyNumberFormat="1" applyFont="1"/>
    <xf numFmtId="0" fontId="22" fillId="0" borderId="0" xfId="0" applyNumberFormat="1" applyFont="1" applyAlignment="1">
      <alignment horizontal="center"/>
    </xf>
    <xf numFmtId="0" fontId="26" fillId="0" borderId="0" xfId="0" applyFont="1"/>
    <xf numFmtId="4" fontId="26" fillId="5" borderId="3" xfId="0" quotePrefix="1" applyNumberFormat="1" applyFont="1" applyFill="1" applyBorder="1" applyAlignment="1">
      <alignment horizontal="center" vertical="center"/>
    </xf>
    <xf numFmtId="0" fontId="26" fillId="5" borderId="3" xfId="0" quotePrefix="1" applyFont="1" applyFill="1" applyBorder="1" applyAlignment="1">
      <alignment horizontal="left" vertical="center" wrapText="1"/>
    </xf>
    <xf numFmtId="4" fontId="29" fillId="2" borderId="3" xfId="0" applyNumberFormat="1" applyFont="1" applyFill="1" applyBorder="1" applyAlignment="1">
      <alignment horizontal="center"/>
    </xf>
    <xf numFmtId="4" fontId="18" fillId="2" borderId="3" xfId="9" quotePrefix="1" applyNumberFormat="1" applyFont="1" applyFill="1" applyBorder="1" applyAlignment="1">
      <alignment horizontal="center" vertical="center"/>
    </xf>
    <xf numFmtId="4" fontId="24" fillId="0" borderId="3" xfId="0" applyNumberFormat="1" applyFont="1" applyFill="1" applyBorder="1" applyAlignment="1">
      <alignment horizontal="center"/>
    </xf>
    <xf numFmtId="4" fontId="29" fillId="0" borderId="3" xfId="0" applyNumberFormat="1" applyFont="1" applyFill="1" applyBorder="1" applyAlignment="1">
      <alignment horizontal="center"/>
    </xf>
    <xf numFmtId="4" fontId="26" fillId="5" borderId="3" xfId="0" quotePrefix="1" applyNumberFormat="1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/>
    </xf>
    <xf numFmtId="4" fontId="22" fillId="0" borderId="3" xfId="0" applyNumberFormat="1" applyFont="1" applyBorder="1" applyAlignment="1">
      <alignment horizontal="center"/>
    </xf>
    <xf numFmtId="0" fontId="12" fillId="4" borderId="3" xfId="9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/>
    <xf numFmtId="0" fontId="27" fillId="11" borderId="3" xfId="0" applyFont="1" applyFill="1" applyBorder="1"/>
    <xf numFmtId="4" fontId="27" fillId="11" borderId="3" xfId="0" applyNumberFormat="1" applyFont="1" applyFill="1" applyBorder="1" applyAlignment="1">
      <alignment horizontal="center"/>
    </xf>
    <xf numFmtId="4" fontId="14" fillId="2" borderId="3" xfId="0" applyNumberFormat="1" applyFont="1" applyFill="1" applyBorder="1" applyAlignment="1" applyProtection="1">
      <alignment horizontal="center" vertical="center" wrapText="1"/>
    </xf>
    <xf numFmtId="4" fontId="16" fillId="2" borderId="3" xfId="0" quotePrefix="1" applyNumberFormat="1" applyFont="1" applyFill="1" applyBorder="1" applyAlignment="1">
      <alignment horizontal="center" vertical="center" wrapText="1"/>
    </xf>
    <xf numFmtId="4" fontId="16" fillId="2" borderId="3" xfId="9" quotePrefix="1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/>
    </xf>
    <xf numFmtId="4" fontId="15" fillId="2" borderId="3" xfId="9" applyNumberFormat="1" applyFont="1" applyFill="1" applyBorder="1" applyAlignment="1" applyProtection="1">
      <alignment horizontal="center" vertical="center" wrapText="1"/>
    </xf>
    <xf numFmtId="4" fontId="39" fillId="10" borderId="3" xfId="0" applyNumberFormat="1" applyFont="1" applyFill="1" applyBorder="1" applyAlignment="1" applyProtection="1">
      <alignment horizontal="center" vertical="center" wrapText="1"/>
    </xf>
    <xf numFmtId="4" fontId="35" fillId="10" borderId="4" xfId="0" applyNumberFormat="1" applyFont="1" applyFill="1" applyBorder="1" applyAlignment="1" applyProtection="1">
      <alignment horizontal="center" vertical="center" wrapText="1"/>
    </xf>
    <xf numFmtId="4" fontId="35" fillId="10" borderId="4" xfId="0" applyNumberFormat="1" applyFont="1" applyFill="1" applyBorder="1" applyAlignment="1" applyProtection="1">
      <alignment horizontal="center" wrapText="1"/>
    </xf>
    <xf numFmtId="4" fontId="35" fillId="10" borderId="3" xfId="0" applyNumberFormat="1" applyFont="1" applyFill="1" applyBorder="1" applyAlignment="1">
      <alignment horizontal="center"/>
    </xf>
    <xf numFmtId="4" fontId="35" fillId="6" borderId="4" xfId="0" applyNumberFormat="1" applyFont="1" applyFill="1" applyBorder="1" applyAlignment="1" applyProtection="1">
      <alignment horizontal="center" vertical="center" wrapText="1"/>
    </xf>
    <xf numFmtId="4" fontId="35" fillId="6" borderId="3" xfId="0" applyNumberFormat="1" applyFont="1" applyFill="1" applyBorder="1" applyAlignment="1">
      <alignment horizontal="center"/>
    </xf>
    <xf numFmtId="4" fontId="40" fillId="2" borderId="4" xfId="0" applyNumberFormat="1" applyFont="1" applyFill="1" applyBorder="1" applyAlignment="1" applyProtection="1">
      <alignment horizontal="center" wrapText="1"/>
    </xf>
    <xf numFmtId="4" fontId="40" fillId="2" borderId="3" xfId="0" applyNumberFormat="1" applyFont="1" applyFill="1" applyBorder="1" applyAlignment="1">
      <alignment horizontal="center"/>
    </xf>
    <xf numFmtId="4" fontId="36" fillId="2" borderId="4" xfId="0" applyNumberFormat="1" applyFont="1" applyFill="1" applyBorder="1" applyAlignment="1" applyProtection="1">
      <alignment horizontal="center" wrapText="1"/>
    </xf>
    <xf numFmtId="4" fontId="36" fillId="2" borderId="3" xfId="0" applyNumberFormat="1" applyFont="1" applyFill="1" applyBorder="1" applyAlignment="1">
      <alignment horizontal="center"/>
    </xf>
    <xf numFmtId="4" fontId="35" fillId="2" borderId="4" xfId="0" applyNumberFormat="1" applyFont="1" applyFill="1" applyBorder="1" applyAlignment="1" applyProtection="1">
      <alignment horizontal="center" wrapText="1"/>
    </xf>
    <xf numFmtId="4" fontId="35" fillId="2" borderId="3" xfId="0" applyNumberFormat="1" applyFont="1" applyFill="1" applyBorder="1" applyAlignment="1">
      <alignment horizontal="center"/>
    </xf>
    <xf numFmtId="4" fontId="9" fillId="2" borderId="3" xfId="0" quotePrefix="1" applyNumberFormat="1" applyFont="1" applyFill="1" applyBorder="1" applyAlignment="1">
      <alignment horizontal="center" vertical="center" wrapText="1"/>
    </xf>
    <xf numFmtId="4" fontId="9" fillId="2" borderId="3" xfId="0" quotePrefix="1" applyNumberFormat="1" applyFont="1" applyFill="1" applyBorder="1" applyAlignment="1">
      <alignment horizontal="center" wrapText="1"/>
    </xf>
    <xf numFmtId="4" fontId="35" fillId="6" borderId="4" xfId="0" applyNumberFormat="1" applyFont="1" applyFill="1" applyBorder="1" applyAlignment="1" applyProtection="1">
      <alignment horizontal="center" wrapText="1"/>
    </xf>
    <xf numFmtId="4" fontId="40" fillId="2" borderId="4" xfId="0" applyNumberFormat="1" applyFont="1" applyFill="1" applyBorder="1" applyAlignment="1" applyProtection="1">
      <alignment horizontal="center" vertical="center" wrapText="1"/>
    </xf>
    <xf numFmtId="4" fontId="36" fillId="2" borderId="4" xfId="0" applyNumberFormat="1" applyFont="1" applyFill="1" applyBorder="1" applyAlignment="1" applyProtection="1">
      <alignment horizontal="center" vertical="center" wrapText="1"/>
    </xf>
    <xf numFmtId="4" fontId="35" fillId="2" borderId="4" xfId="0" applyNumberFormat="1" applyFont="1" applyFill="1" applyBorder="1" applyAlignment="1" applyProtection="1">
      <alignment horizontal="center" vertical="center" wrapText="1"/>
    </xf>
    <xf numFmtId="4" fontId="9" fillId="2" borderId="3" xfId="0" quotePrefix="1" applyNumberFormat="1" applyFont="1" applyFill="1" applyBorder="1" applyAlignment="1">
      <alignment horizontal="center" vertical="center"/>
    </xf>
    <xf numFmtId="4" fontId="9" fillId="2" borderId="3" xfId="0" quotePrefix="1" applyNumberFormat="1" applyFont="1" applyFill="1" applyBorder="1" applyAlignment="1">
      <alignment horizontal="center"/>
    </xf>
    <xf numFmtId="4" fontId="9" fillId="0" borderId="3" xfId="0" applyNumberFormat="1" applyFont="1" applyFill="1" applyBorder="1" applyAlignment="1" applyProtection="1">
      <alignment horizontal="center" wrapText="1"/>
    </xf>
    <xf numFmtId="4" fontId="9" fillId="2" borderId="4" xfId="0" quotePrefix="1" applyNumberFormat="1" applyFont="1" applyFill="1" applyBorder="1" applyAlignment="1">
      <alignment horizontal="center" vertical="center" wrapText="1"/>
    </xf>
    <xf numFmtId="4" fontId="9" fillId="2" borderId="4" xfId="0" quotePrefix="1" applyNumberFormat="1" applyFont="1" applyFill="1" applyBorder="1" applyAlignment="1">
      <alignment horizontal="center" wrapText="1"/>
    </xf>
    <xf numFmtId="4" fontId="43" fillId="2" borderId="3" xfId="0" quotePrefix="1" applyNumberFormat="1" applyFont="1" applyFill="1" applyBorder="1" applyAlignment="1">
      <alignment horizontal="center" vertical="center" wrapText="1"/>
    </xf>
    <xf numFmtId="4" fontId="43" fillId="2" borderId="3" xfId="0" quotePrefix="1" applyNumberFormat="1" applyFont="1" applyFill="1" applyBorder="1" applyAlignment="1">
      <alignment horizontal="center" wrapText="1"/>
    </xf>
    <xf numFmtId="4" fontId="43" fillId="2" borderId="4" xfId="0" quotePrefix="1" applyNumberFormat="1" applyFont="1" applyFill="1" applyBorder="1" applyAlignment="1">
      <alignment horizontal="center" vertical="center" wrapText="1"/>
    </xf>
    <xf numFmtId="4" fontId="43" fillId="2" borderId="4" xfId="0" quotePrefix="1" applyNumberFormat="1" applyFont="1" applyFill="1" applyBorder="1" applyAlignment="1">
      <alignment horizontal="center" wrapText="1"/>
    </xf>
    <xf numFmtId="4" fontId="40" fillId="2" borderId="4" xfId="0" quotePrefix="1" applyNumberFormat="1" applyFont="1" applyFill="1" applyBorder="1" applyAlignment="1">
      <alignment horizontal="center" vertical="center"/>
    </xf>
    <xf numFmtId="4" fontId="40" fillId="2" borderId="4" xfId="0" quotePrefix="1" applyNumberFormat="1" applyFont="1" applyFill="1" applyBorder="1" applyAlignment="1">
      <alignment horizontal="center"/>
    </xf>
    <xf numFmtId="4" fontId="9" fillId="2" borderId="4" xfId="0" quotePrefix="1" applyNumberFormat="1" applyFont="1" applyFill="1" applyBorder="1" applyAlignment="1">
      <alignment horizontal="center" vertical="center"/>
    </xf>
    <xf numFmtId="4" fontId="9" fillId="2" borderId="4" xfId="0" quotePrefix="1" applyNumberFormat="1" applyFont="1" applyFill="1" applyBorder="1" applyAlignment="1">
      <alignment horizontal="center"/>
    </xf>
    <xf numFmtId="4" fontId="9" fillId="0" borderId="3" xfId="0" quotePrefix="1" applyNumberFormat="1" applyFont="1" applyFill="1" applyBorder="1" applyAlignment="1">
      <alignment horizontal="center" vertical="center" wrapText="1"/>
    </xf>
    <xf numFmtId="4" fontId="9" fillId="0" borderId="3" xfId="0" quotePrefix="1" applyNumberFormat="1" applyFont="1" applyFill="1" applyBorder="1" applyAlignment="1">
      <alignment horizontal="center" wrapText="1"/>
    </xf>
    <xf numFmtId="4" fontId="41" fillId="2" borderId="4" xfId="0" applyNumberFormat="1" applyFont="1" applyFill="1" applyBorder="1" applyAlignment="1" applyProtection="1">
      <alignment horizontal="center" vertical="center" wrapText="1"/>
    </xf>
    <xf numFmtId="4" fontId="41" fillId="2" borderId="4" xfId="0" applyNumberFormat="1" applyFont="1" applyFill="1" applyBorder="1" applyAlignment="1" applyProtection="1">
      <alignment horizontal="center" wrapText="1"/>
    </xf>
    <xf numFmtId="4" fontId="41" fillId="2" borderId="3" xfId="0" applyNumberFormat="1" applyFont="1" applyFill="1" applyBorder="1" applyAlignment="1">
      <alignment horizontal="center"/>
    </xf>
    <xf numFmtId="4" fontId="9" fillId="2" borderId="3" xfId="0" quotePrefix="1" applyNumberFormat="1" applyFont="1" applyFill="1" applyBorder="1" applyAlignment="1">
      <alignment horizontal="center" vertical="center" shrinkToFit="1"/>
    </xf>
    <xf numFmtId="4" fontId="9" fillId="2" borderId="3" xfId="0" quotePrefix="1" applyNumberFormat="1" applyFont="1" applyFill="1" applyBorder="1" applyAlignment="1">
      <alignment horizontal="center" shrinkToFit="1"/>
    </xf>
    <xf numFmtId="4" fontId="35" fillId="6" borderId="3" xfId="0" applyNumberFormat="1" applyFont="1" applyFill="1" applyBorder="1" applyAlignment="1" applyProtection="1">
      <alignment horizontal="center"/>
      <protection locked="0"/>
    </xf>
    <xf numFmtId="4" fontId="5" fillId="0" borderId="0" xfId="0" applyNumberFormat="1" applyFont="1" applyAlignment="1">
      <alignment horizontal="center"/>
    </xf>
    <xf numFmtId="4" fontId="5" fillId="2" borderId="0" xfId="0" applyNumberFormat="1" applyFont="1" applyFill="1" applyAlignment="1">
      <alignment horizontal="center"/>
    </xf>
    <xf numFmtId="0" fontId="40" fillId="2" borderId="4" xfId="0" quotePrefix="1" applyFont="1" applyFill="1" applyBorder="1" applyAlignment="1">
      <alignment horizontal="left" vertical="center" wrapText="1"/>
    </xf>
    <xf numFmtId="0" fontId="43" fillId="2" borderId="4" xfId="0" quotePrefix="1" applyFont="1" applyFill="1" applyBorder="1" applyAlignment="1">
      <alignment horizontal="left" vertical="center"/>
    </xf>
    <xf numFmtId="4" fontId="43" fillId="2" borderId="4" xfId="0" quotePrefix="1" applyNumberFormat="1" applyFont="1" applyFill="1" applyBorder="1" applyAlignment="1">
      <alignment horizontal="center" vertical="center"/>
    </xf>
    <xf numFmtId="4" fontId="43" fillId="2" borderId="4" xfId="0" quotePrefix="1" applyNumberFormat="1" applyFont="1" applyFill="1" applyBorder="1" applyAlignment="1">
      <alignment horizontal="center"/>
    </xf>
    <xf numFmtId="0" fontId="43" fillId="0" borderId="3" xfId="0" quotePrefix="1" applyFont="1" applyFill="1" applyBorder="1" applyAlignment="1">
      <alignment horizontal="left" vertical="center" wrapText="1"/>
    </xf>
    <xf numFmtId="4" fontId="43" fillId="0" borderId="3" xfId="0" quotePrefix="1" applyNumberFormat="1" applyFont="1" applyFill="1" applyBorder="1" applyAlignment="1">
      <alignment horizontal="center" vertical="center" wrapText="1"/>
    </xf>
    <xf numFmtId="0" fontId="39" fillId="10" borderId="4" xfId="0" applyNumberFormat="1" applyFont="1" applyFill="1" applyBorder="1" applyAlignment="1" applyProtection="1">
      <alignment horizontal="center" vertical="center" wrapText="1"/>
    </xf>
    <xf numFmtId="4" fontId="39" fillId="10" borderId="4" xfId="0" applyNumberFormat="1" applyFont="1" applyFill="1" applyBorder="1" applyAlignment="1" applyProtection="1">
      <alignment horizontal="center" vertical="center" wrapText="1"/>
    </xf>
    <xf numFmtId="0" fontId="47" fillId="0" borderId="0" xfId="0" applyFont="1"/>
    <xf numFmtId="0" fontId="42" fillId="6" borderId="4" xfId="0" applyNumberFormat="1" applyFont="1" applyFill="1" applyBorder="1" applyAlignment="1" applyProtection="1">
      <alignment horizontal="left" vertical="center" wrapText="1"/>
    </xf>
    <xf numFmtId="4" fontId="42" fillId="6" borderId="4" xfId="0" applyNumberFormat="1" applyFont="1" applyFill="1" applyBorder="1" applyAlignment="1" applyProtection="1">
      <alignment horizontal="center" wrapText="1"/>
    </xf>
    <xf numFmtId="0" fontId="42" fillId="0" borderId="0" xfId="0" applyFont="1"/>
    <xf numFmtId="4" fontId="42" fillId="6" borderId="4" xfId="0" applyNumberFormat="1" applyFont="1" applyFill="1" applyBorder="1" applyAlignment="1" applyProtection="1">
      <alignment horizontal="center" vertical="center" wrapText="1"/>
    </xf>
    <xf numFmtId="0" fontId="22" fillId="2" borderId="0" xfId="0" applyNumberFormat="1" applyFont="1" applyFill="1"/>
    <xf numFmtId="0" fontId="22" fillId="2" borderId="0" xfId="9" applyNumberFormat="1" applyFont="1" applyFill="1"/>
    <xf numFmtId="0" fontId="22" fillId="2" borderId="0" xfId="0" applyNumberFormat="1" applyFont="1" applyFill="1" applyAlignment="1">
      <alignment horizontal="center"/>
    </xf>
    <xf numFmtId="0" fontId="29" fillId="2" borderId="0" xfId="0" applyFont="1" applyFill="1"/>
    <xf numFmtId="0" fontId="10" fillId="2" borderId="0" xfId="0" applyFont="1" applyFill="1"/>
    <xf numFmtId="0" fontId="26" fillId="2" borderId="0" xfId="0" applyFont="1" applyFill="1"/>
    <xf numFmtId="4" fontId="4" fillId="12" borderId="3" xfId="0" applyNumberFormat="1" applyFont="1" applyFill="1" applyBorder="1" applyAlignment="1">
      <alignment horizontal="center"/>
    </xf>
    <xf numFmtId="0" fontId="14" fillId="0" borderId="0" xfId="8" applyNumberFormat="1" applyFont="1" applyBorder="1" applyAlignment="1">
      <alignment horizontal="center"/>
    </xf>
    <xf numFmtId="4" fontId="14" fillId="0" borderId="0" xfId="8" applyNumberFormat="1" applyFont="1" applyBorder="1" applyAlignment="1">
      <alignment horizontal="right" vertical="center"/>
    </xf>
    <xf numFmtId="0" fontId="4" fillId="0" borderId="0" xfId="8" applyNumberFormat="1" applyFont="1" applyFill="1" applyBorder="1" applyAlignment="1">
      <alignment horizontal="center" wrapText="1"/>
    </xf>
    <xf numFmtId="0" fontId="14" fillId="2" borderId="0" xfId="8" applyNumberFormat="1" applyFont="1" applyFill="1" applyBorder="1" applyAlignment="1">
      <alignment horizontal="center"/>
    </xf>
    <xf numFmtId="0" fontId="15" fillId="0" borderId="9" xfId="8" applyNumberFormat="1" applyFont="1" applyBorder="1" applyAlignment="1">
      <alignment horizontal="center" vertical="center"/>
    </xf>
    <xf numFmtId="0" fontId="14" fillId="0" borderId="3" xfId="8" applyNumberFormat="1" applyFont="1" applyBorder="1" applyAlignment="1">
      <alignment horizontal="left" vertical="center"/>
    </xf>
    <xf numFmtId="0" fontId="15" fillId="0" borderId="3" xfId="8" applyNumberFormat="1" applyFont="1" applyBorder="1" applyAlignment="1">
      <alignment vertical="center"/>
    </xf>
    <xf numFmtId="0" fontId="15" fillId="0" borderId="3" xfId="8" applyNumberFormat="1" applyFont="1" applyBorder="1" applyAlignment="1">
      <alignment horizontal="left" vertical="center"/>
    </xf>
    <xf numFmtId="0" fontId="16" fillId="0" borderId="3" xfId="8" applyNumberFormat="1" applyFont="1" applyBorder="1" applyAlignment="1">
      <alignment vertical="center"/>
    </xf>
    <xf numFmtId="0" fontId="14" fillId="0" borderId="3" xfId="8" applyNumberFormat="1" applyFont="1" applyBorder="1" applyAlignment="1">
      <alignment vertical="center"/>
    </xf>
    <xf numFmtId="0" fontId="15" fillId="0" borderId="3" xfId="8" quotePrefix="1" applyNumberFormat="1" applyFont="1" applyBorder="1" applyAlignment="1">
      <alignment horizontal="left" vertical="center"/>
    </xf>
    <xf numFmtId="0" fontId="16" fillId="0" borderId="3" xfId="8" applyNumberFormat="1" applyFont="1" applyBorder="1" applyAlignment="1">
      <alignment horizontal="left" vertical="center"/>
    </xf>
    <xf numFmtId="0" fontId="45" fillId="0" borderId="3" xfId="8" applyNumberFormat="1" applyFont="1" applyBorder="1" applyAlignment="1">
      <alignment horizontal="left" vertical="center"/>
    </xf>
    <xf numFmtId="0" fontId="4" fillId="0" borderId="3" xfId="8" applyNumberFormat="1" applyFont="1" applyBorder="1" applyAlignment="1">
      <alignment vertical="center"/>
    </xf>
    <xf numFmtId="0" fontId="15" fillId="0" borderId="9" xfId="8" applyNumberFormat="1" applyFont="1" applyBorder="1" applyAlignment="1">
      <alignment vertical="center"/>
    </xf>
    <xf numFmtId="4" fontId="15" fillId="0" borderId="9" xfId="8" applyNumberFormat="1" applyFont="1" applyBorder="1" applyAlignment="1">
      <alignment horizontal="right" vertical="center"/>
    </xf>
    <xf numFmtId="4" fontId="19" fillId="0" borderId="9" xfId="8" applyNumberFormat="1" applyFont="1" applyFill="1" applyBorder="1" applyAlignment="1">
      <alignment vertical="center"/>
    </xf>
    <xf numFmtId="0" fontId="31" fillId="0" borderId="3" xfId="8" applyNumberFormat="1" applyFont="1" applyBorder="1" applyAlignment="1">
      <alignment horizontal="center" vertical="center"/>
    </xf>
    <xf numFmtId="0" fontId="15" fillId="0" borderId="10" xfId="8" applyNumberFormat="1" applyFont="1" applyBorder="1" applyAlignment="1">
      <alignment vertical="center"/>
    </xf>
    <xf numFmtId="0" fontId="15" fillId="0" borderId="11" xfId="8" applyNumberFormat="1" applyFont="1" applyBorder="1" applyAlignment="1">
      <alignment horizontal="center" vertical="center"/>
    </xf>
    <xf numFmtId="0" fontId="31" fillId="0" borderId="12" xfId="8" applyNumberFormat="1" applyFont="1" applyBorder="1" applyAlignment="1">
      <alignment horizontal="center" vertical="center"/>
    </xf>
    <xf numFmtId="0" fontId="45" fillId="0" borderId="14" xfId="8" applyNumberFormat="1" applyFont="1" applyBorder="1" applyAlignment="1">
      <alignment horizontal="center" vertical="center"/>
    </xf>
    <xf numFmtId="0" fontId="15" fillId="0" borderId="16" xfId="8" applyNumberFormat="1" applyFont="1" applyBorder="1" applyAlignment="1">
      <alignment horizontal="center" vertical="center"/>
    </xf>
    <xf numFmtId="0" fontId="31" fillId="0" borderId="17" xfId="8" applyNumberFormat="1" applyFont="1" applyBorder="1" applyAlignment="1">
      <alignment horizontal="center" vertical="center"/>
    </xf>
    <xf numFmtId="0" fontId="14" fillId="0" borderId="19" xfId="8" applyNumberFormat="1" applyFont="1" applyBorder="1" applyAlignment="1">
      <alignment horizontal="center" vertical="center" wrapText="1"/>
    </xf>
    <xf numFmtId="0" fontId="14" fillId="0" borderId="11" xfId="8" applyNumberFormat="1" applyFont="1" applyBorder="1" applyAlignment="1">
      <alignment horizontal="center"/>
    </xf>
    <xf numFmtId="0" fontId="14" fillId="0" borderId="12" xfId="8" applyNumberFormat="1" applyFont="1" applyBorder="1" applyAlignment="1">
      <alignment horizontal="center"/>
    </xf>
    <xf numFmtId="0" fontId="14" fillId="0" borderId="12" xfId="9" applyNumberFormat="1" applyFont="1" applyBorder="1" applyAlignment="1">
      <alignment horizontal="center" vertical="center"/>
    </xf>
    <xf numFmtId="0" fontId="4" fillId="0" borderId="12" xfId="8" applyNumberFormat="1" applyFont="1" applyFill="1" applyBorder="1" applyAlignment="1">
      <alignment horizontal="center"/>
    </xf>
    <xf numFmtId="49" fontId="14" fillId="2" borderId="12" xfId="8" applyNumberFormat="1" applyFont="1" applyFill="1" applyBorder="1" applyAlignment="1">
      <alignment horizontal="center"/>
    </xf>
    <xf numFmtId="0" fontId="14" fillId="0" borderId="16" xfId="8" applyNumberFormat="1" applyFont="1" applyBorder="1" applyAlignment="1">
      <alignment horizontal="center" vertical="center" wrapText="1"/>
    </xf>
    <xf numFmtId="0" fontId="14" fillId="0" borderId="17" xfId="8" applyNumberFormat="1" applyFont="1" applyBorder="1" applyAlignment="1">
      <alignment horizontal="center" vertical="center" wrapText="1"/>
    </xf>
    <xf numFmtId="4" fontId="14" fillId="0" borderId="17" xfId="8" applyNumberFormat="1" applyFont="1" applyBorder="1" applyAlignment="1">
      <alignment horizontal="center" vertical="center" wrapText="1"/>
    </xf>
    <xf numFmtId="3" fontId="4" fillId="0" borderId="17" xfId="8" applyNumberFormat="1" applyFont="1" applyFill="1" applyBorder="1" applyAlignment="1">
      <alignment horizontal="center" vertical="center" wrapText="1"/>
    </xf>
    <xf numFmtId="0" fontId="14" fillId="2" borderId="17" xfId="8" applyNumberFormat="1" applyFont="1" applyFill="1" applyBorder="1" applyAlignment="1">
      <alignment horizontal="center" vertical="center" wrapText="1"/>
    </xf>
    <xf numFmtId="0" fontId="14" fillId="0" borderId="20" xfId="8" applyNumberFormat="1" applyFont="1" applyBorder="1" applyAlignment="1">
      <alignment horizontal="center" vertical="center" wrapText="1"/>
    </xf>
    <xf numFmtId="0" fontId="14" fillId="0" borderId="14" xfId="8" applyNumberFormat="1" applyFont="1" applyBorder="1" applyAlignment="1">
      <alignment horizontal="center" vertical="center"/>
    </xf>
    <xf numFmtId="0" fontId="15" fillId="0" borderId="14" xfId="8" applyNumberFormat="1" applyFont="1" applyBorder="1" applyAlignment="1">
      <alignment horizontal="center" vertical="center"/>
    </xf>
    <xf numFmtId="0" fontId="16" fillId="0" borderId="14" xfId="8" applyNumberFormat="1" applyFont="1" applyBorder="1" applyAlignment="1">
      <alignment horizontal="center" vertical="center"/>
    </xf>
    <xf numFmtId="0" fontId="33" fillId="0" borderId="14" xfId="8" applyNumberFormat="1" applyFont="1" applyBorder="1" applyAlignment="1">
      <alignment horizontal="center" vertical="center"/>
    </xf>
    <xf numFmtId="0" fontId="4" fillId="0" borderId="14" xfId="8" applyNumberFormat="1" applyFont="1" applyBorder="1" applyAlignment="1">
      <alignment horizontal="center" vertical="center"/>
    </xf>
    <xf numFmtId="0" fontId="15" fillId="0" borderId="22" xfId="8" applyNumberFormat="1" applyFont="1" applyBorder="1" applyAlignment="1">
      <alignment horizontal="center" vertical="center"/>
    </xf>
    <xf numFmtId="3" fontId="15" fillId="0" borderId="12" xfId="8" applyNumberFormat="1" applyFont="1" applyBorder="1" applyAlignment="1">
      <alignment horizontal="center"/>
    </xf>
    <xf numFmtId="3" fontId="15" fillId="0" borderId="13" xfId="8" applyNumberFormat="1" applyFont="1" applyBorder="1" applyAlignment="1">
      <alignment horizontal="center"/>
    </xf>
    <xf numFmtId="3" fontId="14" fillId="0" borderId="17" xfId="8" applyNumberFormat="1" applyFont="1" applyBorder="1" applyAlignment="1">
      <alignment horizontal="center" wrapText="1"/>
    </xf>
    <xf numFmtId="3" fontId="14" fillId="0" borderId="18" xfId="8" applyNumberFormat="1" applyFont="1" applyBorder="1" applyAlignment="1">
      <alignment horizontal="center" wrapText="1"/>
    </xf>
    <xf numFmtId="4" fontId="14" fillId="0" borderId="19" xfId="8" applyNumberFormat="1" applyFont="1" applyBorder="1" applyAlignment="1">
      <alignment horizontal="center" vertical="center" wrapText="1"/>
    </xf>
    <xf numFmtId="4" fontId="14" fillId="0" borderId="3" xfId="8" applyNumberFormat="1" applyFont="1" applyBorder="1" applyAlignment="1">
      <alignment horizontal="center" vertical="center"/>
    </xf>
    <xf numFmtId="4" fontId="4" fillId="0" borderId="3" xfId="8" applyNumberFormat="1" applyFont="1" applyFill="1" applyBorder="1" applyAlignment="1">
      <alignment horizontal="center" vertical="center"/>
    </xf>
    <xf numFmtId="4" fontId="4" fillId="2" borderId="3" xfId="8" applyNumberFormat="1" applyFont="1" applyFill="1" applyBorder="1" applyAlignment="1">
      <alignment horizontal="center" vertical="center"/>
    </xf>
    <xf numFmtId="4" fontId="15" fillId="0" borderId="3" xfId="8" applyNumberFormat="1" applyFont="1" applyBorder="1" applyAlignment="1">
      <alignment horizontal="center" vertical="center"/>
    </xf>
    <xf numFmtId="4" fontId="19" fillId="0" borderId="3" xfId="8" applyNumberFormat="1" applyFont="1" applyFill="1" applyBorder="1" applyAlignment="1">
      <alignment horizontal="center" vertical="center"/>
    </xf>
    <xf numFmtId="4" fontId="15" fillId="2" borderId="3" xfId="8" applyNumberFormat="1" applyFont="1" applyFill="1" applyBorder="1" applyAlignment="1">
      <alignment horizontal="center" vertical="center"/>
    </xf>
    <xf numFmtId="4" fontId="16" fillId="0" borderId="3" xfId="8" applyNumberFormat="1" applyFont="1" applyBorder="1" applyAlignment="1">
      <alignment horizontal="center" vertical="center"/>
    </xf>
    <xf numFmtId="4" fontId="31" fillId="0" borderId="3" xfId="8" applyNumberFormat="1" applyFont="1" applyFill="1" applyBorder="1" applyAlignment="1">
      <alignment horizontal="center" vertical="center"/>
    </xf>
    <xf numFmtId="4" fontId="31" fillId="2" borderId="3" xfId="8" applyNumberFormat="1" applyFont="1" applyFill="1" applyBorder="1" applyAlignment="1">
      <alignment horizontal="center" vertical="center"/>
    </xf>
    <xf numFmtId="4" fontId="31" fillId="2" borderId="15" xfId="8" applyNumberFormat="1" applyFont="1" applyFill="1" applyBorder="1" applyAlignment="1">
      <alignment horizontal="center" vertical="center"/>
    </xf>
    <xf numFmtId="4" fontId="15" fillId="0" borderId="3" xfId="8" quotePrefix="1" applyNumberFormat="1" applyFont="1" applyBorder="1" applyAlignment="1">
      <alignment horizontal="center" vertical="center"/>
    </xf>
    <xf numFmtId="4" fontId="19" fillId="2" borderId="3" xfId="8" applyNumberFormat="1" applyFont="1" applyFill="1" applyBorder="1" applyAlignment="1">
      <alignment horizontal="center" vertical="center"/>
    </xf>
    <xf numFmtId="4" fontId="45" fillId="0" borderId="3" xfId="8" applyNumberFormat="1" applyFont="1" applyBorder="1" applyAlignment="1">
      <alignment horizontal="center" vertical="center"/>
    </xf>
    <xf numFmtId="4" fontId="17" fillId="0" borderId="3" xfId="8" applyNumberFormat="1" applyFont="1" applyFill="1" applyBorder="1" applyAlignment="1">
      <alignment horizontal="center" vertical="center"/>
    </xf>
    <xf numFmtId="4" fontId="17" fillId="2" borderId="3" xfId="8" applyNumberFormat="1" applyFont="1" applyFill="1" applyBorder="1" applyAlignment="1">
      <alignment horizontal="center" vertical="center"/>
    </xf>
    <xf numFmtId="4" fontId="15" fillId="0" borderId="15" xfId="8" applyNumberFormat="1" applyFont="1" applyBorder="1" applyAlignment="1">
      <alignment horizontal="center"/>
    </xf>
    <xf numFmtId="4" fontId="4" fillId="0" borderId="3" xfId="8" applyNumberFormat="1" applyFont="1" applyBorder="1" applyAlignment="1">
      <alignment horizontal="center" vertical="center"/>
    </xf>
    <xf numFmtId="4" fontId="15" fillId="0" borderId="3" xfId="8" applyNumberFormat="1" applyFont="1" applyFill="1" applyBorder="1" applyAlignment="1">
      <alignment horizontal="center" vertical="center"/>
    </xf>
    <xf numFmtId="4" fontId="15" fillId="2" borderId="15" xfId="8" applyNumberFormat="1" applyFont="1" applyFill="1" applyBorder="1" applyAlignment="1">
      <alignment horizontal="center" vertical="center"/>
    </xf>
    <xf numFmtId="4" fontId="15" fillId="0" borderId="10" xfId="8" applyNumberFormat="1" applyFont="1" applyBorder="1" applyAlignment="1">
      <alignment horizontal="center" vertical="center"/>
    </xf>
    <xf numFmtId="4" fontId="19" fillId="0" borderId="10" xfId="8" applyNumberFormat="1" applyFont="1" applyFill="1" applyBorder="1" applyAlignment="1">
      <alignment horizontal="center" vertical="center"/>
    </xf>
    <xf numFmtId="4" fontId="15" fillId="2" borderId="10" xfId="8" applyNumberFormat="1" applyFont="1" applyFill="1" applyBorder="1" applyAlignment="1">
      <alignment horizontal="center" vertical="center"/>
    </xf>
    <xf numFmtId="4" fontId="31" fillId="0" borderId="12" xfId="8" applyNumberFormat="1" applyFont="1" applyBorder="1" applyAlignment="1">
      <alignment horizontal="center" vertical="center"/>
    </xf>
    <xf numFmtId="4" fontId="4" fillId="0" borderId="12" xfId="8" applyNumberFormat="1" applyFont="1" applyFill="1" applyBorder="1" applyAlignment="1">
      <alignment horizontal="center" vertical="center"/>
    </xf>
    <xf numFmtId="4" fontId="4" fillId="2" borderId="12" xfId="8" applyNumberFormat="1" applyFont="1" applyFill="1" applyBorder="1" applyAlignment="1">
      <alignment horizontal="center" vertical="center"/>
    </xf>
    <xf numFmtId="4" fontId="31" fillId="0" borderId="3" xfId="8" applyNumberFormat="1" applyFont="1" applyBorder="1" applyAlignment="1">
      <alignment horizontal="center" vertical="center"/>
    </xf>
    <xf numFmtId="4" fontId="31" fillId="0" borderId="17" xfId="8" applyNumberFormat="1" applyFont="1" applyBorder="1" applyAlignment="1">
      <alignment horizontal="center" vertical="center"/>
    </xf>
    <xf numFmtId="4" fontId="15" fillId="0" borderId="17" xfId="8" applyNumberFormat="1" applyFont="1" applyFill="1" applyBorder="1" applyAlignment="1">
      <alignment horizontal="center" vertical="center"/>
    </xf>
    <xf numFmtId="4" fontId="15" fillId="2" borderId="17" xfId="8" applyNumberFormat="1" applyFont="1" applyFill="1" applyBorder="1" applyAlignment="1">
      <alignment horizontal="center" vertical="center"/>
    </xf>
    <xf numFmtId="4" fontId="4" fillId="0" borderId="19" xfId="8" applyNumberFormat="1" applyFont="1" applyFill="1" applyBorder="1" applyAlignment="1">
      <alignment horizontal="center" vertical="center" wrapText="1"/>
    </xf>
    <xf numFmtId="4" fontId="14" fillId="2" borderId="19" xfId="8" applyNumberFormat="1" applyFont="1" applyFill="1" applyBorder="1" applyAlignment="1">
      <alignment horizontal="center" vertical="center"/>
    </xf>
    <xf numFmtId="4" fontId="15" fillId="0" borderId="19" xfId="8" applyNumberFormat="1" applyFont="1" applyBorder="1" applyAlignment="1">
      <alignment horizontal="center"/>
    </xf>
    <xf numFmtId="4" fontId="15" fillId="0" borderId="21" xfId="8" applyNumberFormat="1" applyFont="1" applyBorder="1" applyAlignment="1">
      <alignment horizontal="center"/>
    </xf>
    <xf numFmtId="4" fontId="15" fillId="0" borderId="3" xfId="8" applyNumberFormat="1" applyFont="1" applyBorder="1" applyAlignment="1">
      <alignment horizontal="center"/>
    </xf>
    <xf numFmtId="4" fontId="46" fillId="0" borderId="3" xfId="8" applyNumberFormat="1" applyFont="1" applyBorder="1" applyAlignment="1">
      <alignment horizontal="center"/>
    </xf>
    <xf numFmtId="4" fontId="46" fillId="0" borderId="15" xfId="8" applyNumberFormat="1" applyFont="1" applyBorder="1" applyAlignment="1">
      <alignment horizontal="center"/>
    </xf>
    <xf numFmtId="4" fontId="15" fillId="0" borderId="10" xfId="8" applyNumberFormat="1" applyFont="1" applyBorder="1" applyAlignment="1">
      <alignment horizontal="center"/>
    </xf>
    <xf numFmtId="4" fontId="15" fillId="0" borderId="23" xfId="8" applyNumberFormat="1" applyFont="1" applyBorder="1" applyAlignment="1">
      <alignment horizontal="center"/>
    </xf>
    <xf numFmtId="4" fontId="4" fillId="2" borderId="13" xfId="8" applyNumberFormat="1" applyFont="1" applyFill="1" applyBorder="1" applyAlignment="1">
      <alignment horizontal="center" vertical="center"/>
    </xf>
    <xf numFmtId="4" fontId="4" fillId="2" borderId="15" xfId="8" applyNumberFormat="1" applyFont="1" applyFill="1" applyBorder="1" applyAlignment="1">
      <alignment horizontal="center" vertical="center"/>
    </xf>
    <xf numFmtId="4" fontId="15" fillId="2" borderId="18" xfId="8" applyNumberFormat="1" applyFont="1" applyFill="1" applyBorder="1" applyAlignment="1">
      <alignment horizontal="center" vertical="center"/>
    </xf>
    <xf numFmtId="4" fontId="36" fillId="2" borderId="4" xfId="0" applyNumberFormat="1" applyFont="1" applyFill="1" applyBorder="1" applyAlignment="1">
      <alignment horizontal="center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36" fillId="2" borderId="1" xfId="0" applyNumberFormat="1" applyFont="1" applyFill="1" applyBorder="1" applyAlignment="1" applyProtection="1">
      <alignment horizontal="center" vertical="center" wrapText="1"/>
    </xf>
    <xf numFmtId="0" fontId="40" fillId="2" borderId="1" xfId="0" applyNumberFormat="1" applyFont="1" applyFill="1" applyBorder="1" applyAlignment="1" applyProtection="1">
      <alignment horizontal="left" vertical="center" wrapText="1"/>
    </xf>
    <xf numFmtId="0" fontId="40" fillId="2" borderId="2" xfId="0" applyNumberFormat="1" applyFont="1" applyFill="1" applyBorder="1" applyAlignment="1" applyProtection="1">
      <alignment horizontal="left" vertical="center" wrapText="1"/>
    </xf>
    <xf numFmtId="0" fontId="40" fillId="2" borderId="4" xfId="0" applyNumberFormat="1" applyFont="1" applyFill="1" applyBorder="1" applyAlignment="1" applyProtection="1">
      <alignment horizontal="left" vertical="center" wrapText="1"/>
    </xf>
    <xf numFmtId="0" fontId="36" fillId="2" borderId="4" xfId="0" applyNumberFormat="1" applyFont="1" applyFill="1" applyBorder="1" applyAlignment="1" applyProtection="1">
      <alignment horizontal="left" vertical="center" wrapText="1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1" xfId="0" applyNumberFormat="1" applyFont="1" applyFill="1" applyBorder="1" applyAlignment="1" applyProtection="1">
      <alignment horizontal="center" vertical="center" wrapText="1"/>
    </xf>
    <xf numFmtId="0" fontId="35" fillId="2" borderId="2" xfId="0" applyNumberFormat="1" applyFont="1" applyFill="1" applyBorder="1" applyAlignment="1" applyProtection="1">
      <alignment horizontal="center" vertical="center" wrapText="1"/>
    </xf>
    <xf numFmtId="0" fontId="35" fillId="2" borderId="4" xfId="0" applyNumberFormat="1" applyFont="1" applyFill="1" applyBorder="1" applyAlignment="1" applyProtection="1">
      <alignment horizontal="center" vertical="center" wrapText="1"/>
    </xf>
    <xf numFmtId="0" fontId="35" fillId="6" borderId="4" xfId="0" applyNumberFormat="1" applyFont="1" applyFill="1" applyBorder="1" applyAlignment="1" applyProtection="1">
      <alignment horizontal="left" vertical="center" wrapText="1"/>
    </xf>
    <xf numFmtId="0" fontId="34" fillId="2" borderId="0" xfId="2" applyFont="1" applyFill="1" applyAlignment="1">
      <alignment horizontal="center" vertical="center" wrapText="1"/>
    </xf>
    <xf numFmtId="0" fontId="37" fillId="4" borderId="4" xfId="0" applyNumberFormat="1" applyFont="1" applyFill="1" applyBorder="1" applyAlignment="1" applyProtection="1">
      <alignment horizontal="center" vertical="center" wrapText="1"/>
    </xf>
    <xf numFmtId="0" fontId="36" fillId="2" borderId="2" xfId="0" applyNumberFormat="1" applyFont="1" applyFill="1" applyBorder="1" applyAlignment="1" applyProtection="1">
      <alignment horizontal="left" vertical="center" wrapText="1" indent="1"/>
    </xf>
    <xf numFmtId="0" fontId="36" fillId="2" borderId="4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wrapText="1"/>
    </xf>
    <xf numFmtId="0" fontId="35" fillId="10" borderId="4" xfId="0" applyNumberFormat="1" applyFont="1" applyFill="1" applyBorder="1" applyAlignment="1" applyProtection="1">
      <alignment horizontal="left" vertical="center" wrapText="1"/>
    </xf>
    <xf numFmtId="4" fontId="40" fillId="2" borderId="0" xfId="0" applyNumberFormat="1" applyFont="1" applyFill="1" applyBorder="1" applyAlignment="1" applyProtection="1">
      <alignment horizontal="center" wrapText="1"/>
    </xf>
    <xf numFmtId="4" fontId="36" fillId="2" borderId="0" xfId="0" applyNumberFormat="1" applyFont="1" applyFill="1" applyBorder="1" applyAlignment="1" applyProtection="1">
      <alignment horizontal="center" wrapText="1"/>
    </xf>
    <xf numFmtId="4" fontId="35" fillId="2" borderId="0" xfId="0" applyNumberFormat="1" applyFont="1" applyFill="1" applyBorder="1" applyAlignment="1" applyProtection="1">
      <alignment horizontal="center" wrapText="1"/>
    </xf>
    <xf numFmtId="4" fontId="35" fillId="2" borderId="0" xfId="0" applyNumberFormat="1" applyFont="1" applyFill="1" applyBorder="1" applyAlignment="1">
      <alignment horizontal="center"/>
    </xf>
    <xf numFmtId="4" fontId="9" fillId="2" borderId="0" xfId="0" quotePrefix="1" applyNumberFormat="1" applyFont="1" applyFill="1" applyBorder="1" applyAlignment="1">
      <alignment horizontal="center" vertical="center" wrapText="1"/>
    </xf>
    <xf numFmtId="4" fontId="9" fillId="2" borderId="0" xfId="0" quotePrefix="1" applyNumberFormat="1" applyFont="1" applyFill="1" applyBorder="1" applyAlignment="1">
      <alignment horizontal="center" wrapText="1"/>
    </xf>
    <xf numFmtId="4" fontId="36" fillId="2" borderId="0" xfId="0" applyNumberFormat="1" applyFont="1" applyFill="1" applyBorder="1" applyAlignment="1">
      <alignment horizontal="center"/>
    </xf>
    <xf numFmtId="4" fontId="40" fillId="2" borderId="0" xfId="0" applyNumberFormat="1" applyFont="1" applyFill="1" applyBorder="1" applyAlignment="1" applyProtection="1">
      <alignment horizontal="center" vertical="center" wrapText="1"/>
    </xf>
    <xf numFmtId="4" fontId="40" fillId="2" borderId="0" xfId="0" applyNumberFormat="1" applyFont="1" applyFill="1" applyBorder="1" applyAlignment="1">
      <alignment horizontal="center"/>
    </xf>
    <xf numFmtId="4" fontId="36" fillId="2" borderId="0" xfId="0" applyNumberFormat="1" applyFont="1" applyFill="1" applyBorder="1" applyAlignment="1" applyProtection="1">
      <alignment horizontal="center" vertical="center" wrapText="1"/>
    </xf>
    <xf numFmtId="4" fontId="9" fillId="2" borderId="0" xfId="0" quotePrefix="1" applyNumberFormat="1" applyFont="1" applyFill="1" applyBorder="1" applyAlignment="1">
      <alignment horizontal="center"/>
    </xf>
    <xf numFmtId="4" fontId="43" fillId="2" borderId="0" xfId="0" quotePrefix="1" applyNumberFormat="1" applyFont="1" applyFill="1" applyBorder="1" applyAlignment="1">
      <alignment horizontal="center" vertical="center" wrapText="1"/>
    </xf>
    <xf numFmtId="4" fontId="43" fillId="2" borderId="0" xfId="0" quotePrefix="1" applyNumberFormat="1" applyFont="1" applyFill="1" applyBorder="1" applyAlignment="1">
      <alignment horizontal="center" wrapText="1"/>
    </xf>
    <xf numFmtId="4" fontId="35" fillId="2" borderId="0" xfId="0" applyNumberFormat="1" applyFont="1" applyFill="1" applyBorder="1" applyAlignment="1" applyProtection="1">
      <alignment horizontal="center" vertical="center" wrapText="1"/>
    </xf>
    <xf numFmtId="4" fontId="40" fillId="2" borderId="0" xfId="0" quotePrefix="1" applyNumberFormat="1" applyFont="1" applyFill="1" applyBorder="1" applyAlignment="1">
      <alignment horizontal="center"/>
    </xf>
    <xf numFmtId="4" fontId="43" fillId="2" borderId="0" xfId="0" quotePrefix="1" applyNumberFormat="1" applyFont="1" applyFill="1" applyBorder="1" applyAlignment="1">
      <alignment horizontal="center"/>
    </xf>
    <xf numFmtId="0" fontId="36" fillId="2" borderId="0" xfId="0" applyNumberFormat="1" applyFont="1" applyFill="1" applyBorder="1" applyAlignment="1" applyProtection="1">
      <alignment vertical="center" wrapText="1"/>
    </xf>
    <xf numFmtId="0" fontId="35" fillId="2" borderId="0" xfId="0" applyNumberFormat="1" applyFont="1" applyFill="1" applyBorder="1" applyAlignment="1" applyProtection="1">
      <alignment horizontal="center" vertical="center" wrapText="1"/>
    </xf>
    <xf numFmtId="4" fontId="41" fillId="2" borderId="0" xfId="0" applyNumberFormat="1" applyFont="1" applyFill="1" applyBorder="1" applyAlignment="1" applyProtection="1">
      <alignment horizontal="center" vertical="center" wrapText="1"/>
    </xf>
    <xf numFmtId="4" fontId="41" fillId="2" borderId="0" xfId="0" applyNumberFormat="1" applyFont="1" applyFill="1" applyBorder="1" applyAlignment="1" applyProtection="1">
      <alignment horizontal="center" wrapText="1"/>
    </xf>
    <xf numFmtId="4" fontId="41" fillId="2" borderId="0" xfId="0" applyNumberFormat="1" applyFont="1" applyFill="1" applyBorder="1" applyAlignment="1">
      <alignment horizontal="center"/>
    </xf>
    <xf numFmtId="0" fontId="37" fillId="2" borderId="0" xfId="0" applyNumberFormat="1" applyFont="1" applyFill="1" applyBorder="1" applyAlignment="1" applyProtection="1">
      <alignment horizontal="center" vertical="center" wrapText="1"/>
    </xf>
    <xf numFmtId="4" fontId="39" fillId="2" borderId="0" xfId="0" applyNumberFormat="1" applyFont="1" applyFill="1" applyBorder="1" applyAlignment="1" applyProtection="1">
      <alignment horizontal="center" vertical="center" wrapText="1"/>
    </xf>
    <xf numFmtId="4" fontId="9" fillId="2" borderId="0" xfId="0" applyNumberFormat="1" applyFont="1" applyFill="1" applyBorder="1" applyAlignment="1" applyProtection="1">
      <alignment horizontal="center" vertical="center" wrapText="1"/>
    </xf>
    <xf numFmtId="4" fontId="9" fillId="2" borderId="0" xfId="0" applyNumberFormat="1" applyFont="1" applyFill="1" applyBorder="1" applyAlignment="1" applyProtection="1">
      <alignment horizontal="center" wrapText="1"/>
    </xf>
    <xf numFmtId="4" fontId="42" fillId="2" borderId="0" xfId="0" applyNumberFormat="1" applyFont="1" applyFill="1" applyBorder="1" applyAlignment="1" applyProtection="1">
      <alignment horizontal="center" wrapText="1"/>
    </xf>
    <xf numFmtId="0" fontId="5" fillId="2" borderId="0" xfId="0" applyFont="1" applyFill="1" applyAlignment="1">
      <alignment wrapText="1"/>
    </xf>
    <xf numFmtId="0" fontId="42" fillId="0" borderId="0" xfId="0" applyFont="1" applyAlignment="1">
      <alignment horizontal="center"/>
    </xf>
    <xf numFmtId="4" fontId="42" fillId="0" borderId="0" xfId="0" applyNumberFormat="1" applyFont="1" applyAlignment="1">
      <alignment horizontal="right"/>
    </xf>
    <xf numFmtId="0" fontId="43" fillId="0" borderId="0" xfId="0" applyFont="1"/>
    <xf numFmtId="4" fontId="43" fillId="0" borderId="0" xfId="0" applyNumberFormat="1" applyFont="1"/>
    <xf numFmtId="165" fontId="43" fillId="0" borderId="0" xfId="0" applyNumberFormat="1" applyFont="1" applyAlignment="1">
      <alignment horizontal="right"/>
    </xf>
    <xf numFmtId="4" fontId="9" fillId="6" borderId="4" xfId="0" quotePrefix="1" applyNumberFormat="1" applyFont="1" applyFill="1" applyBorder="1" applyAlignment="1">
      <alignment horizontal="center" vertical="center" wrapText="1"/>
    </xf>
    <xf numFmtId="4" fontId="9" fillId="6" borderId="4" xfId="0" quotePrefix="1" applyNumberFormat="1" applyFont="1" applyFill="1" applyBorder="1" applyAlignment="1">
      <alignment horizontal="center" wrapText="1"/>
    </xf>
    <xf numFmtId="0" fontId="42" fillId="2" borderId="4" xfId="0" applyNumberFormat="1" applyFont="1" applyFill="1" applyBorder="1" applyAlignment="1" applyProtection="1">
      <alignment horizontal="left" vertical="center" wrapText="1"/>
    </xf>
    <xf numFmtId="0" fontId="5" fillId="2" borderId="0" xfId="0" applyFont="1" applyFill="1"/>
    <xf numFmtId="4" fontId="9" fillId="2" borderId="3" xfId="0" applyNumberFormat="1" applyFont="1" applyFill="1" applyBorder="1" applyAlignment="1" applyProtection="1">
      <alignment horizontal="center" wrapText="1"/>
    </xf>
    <xf numFmtId="4" fontId="42" fillId="2" borderId="4" xfId="0" applyNumberFormat="1" applyFont="1" applyFill="1" applyBorder="1" applyAlignment="1" applyProtection="1">
      <alignment horizontal="center" wrapText="1"/>
    </xf>
    <xf numFmtId="4" fontId="9" fillId="2" borderId="3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/>
    <xf numFmtId="4" fontId="29" fillId="2" borderId="3" xfId="0" quotePrefix="1" applyNumberFormat="1" applyFont="1" applyFill="1" applyBorder="1" applyAlignment="1">
      <alignment horizontal="center" vertical="center"/>
    </xf>
    <xf numFmtId="4" fontId="22" fillId="2" borderId="0" xfId="0" applyNumberFormat="1" applyFont="1" applyFill="1"/>
    <xf numFmtId="0" fontId="19" fillId="2" borderId="0" xfId="0" applyFont="1" applyFill="1" applyAlignment="1">
      <alignment horizontal="center"/>
    </xf>
    <xf numFmtId="0" fontId="19" fillId="2" borderId="0" xfId="0" applyFont="1" applyFill="1"/>
    <xf numFmtId="0" fontId="15" fillId="2" borderId="0" xfId="0" applyFont="1" applyFill="1"/>
    <xf numFmtId="4" fontId="19" fillId="2" borderId="0" xfId="0" applyNumberFormat="1" applyFont="1" applyFill="1"/>
    <xf numFmtId="4" fontId="24" fillId="2" borderId="3" xfId="0" applyNumberFormat="1" applyFont="1" applyFill="1" applyBorder="1" applyAlignment="1">
      <alignment horizontal="center" vertical="center"/>
    </xf>
    <xf numFmtId="4" fontId="19" fillId="3" borderId="3" xfId="0" applyNumberFormat="1" applyFont="1" applyFill="1" applyBorder="1"/>
    <xf numFmtId="4" fontId="19" fillId="2" borderId="0" xfId="0" applyNumberFormat="1" applyFont="1" applyFill="1" applyAlignment="1">
      <alignment horizontal="right"/>
    </xf>
    <xf numFmtId="4" fontId="15" fillId="2" borderId="0" xfId="0" applyNumberFormat="1" applyFont="1" applyFill="1" applyAlignment="1">
      <alignment horizontal="right"/>
    </xf>
    <xf numFmtId="0" fontId="20" fillId="2" borderId="0" xfId="2" applyFont="1" applyFill="1" applyAlignment="1">
      <alignment horizontal="center" vertical="center" wrapText="1"/>
    </xf>
    <xf numFmtId="0" fontId="14" fillId="0" borderId="1" xfId="0" quotePrefix="1" applyNumberFormat="1" applyFont="1" applyFill="1" applyBorder="1" applyAlignment="1" applyProtection="1">
      <alignment horizontal="left" vertical="center" wrapText="1"/>
    </xf>
    <xf numFmtId="0" fontId="15" fillId="0" borderId="2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4" fillId="3" borderId="1" xfId="0" applyNumberFormat="1" applyFont="1" applyFill="1" applyBorder="1" applyAlignment="1" applyProtection="1">
      <alignment horizontal="left" vertical="center" wrapText="1"/>
    </xf>
    <xf numFmtId="0" fontId="15" fillId="3" borderId="2" xfId="0" applyNumberFormat="1" applyFont="1" applyFill="1" applyBorder="1" applyAlignment="1" applyProtection="1">
      <alignment vertical="center" wrapText="1"/>
    </xf>
    <xf numFmtId="0" fontId="15" fillId="3" borderId="2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horizontal="left" vertical="center" wrapText="1"/>
    </xf>
    <xf numFmtId="0" fontId="15" fillId="0" borderId="2" xfId="0" applyNumberFormat="1" applyFont="1" applyFill="1" applyBorder="1" applyAlignment="1" applyProtection="1">
      <alignment vertical="center"/>
    </xf>
    <xf numFmtId="0" fontId="14" fillId="0" borderId="1" xfId="0" quotePrefix="1" applyFont="1" applyFill="1" applyBorder="1" applyAlignment="1">
      <alignment horizontal="left" vertical="center"/>
    </xf>
    <xf numFmtId="0" fontId="13" fillId="0" borderId="1" xfId="0" quotePrefix="1" applyFont="1" applyBorder="1" applyAlignment="1">
      <alignment horizontal="center" wrapText="1"/>
    </xf>
    <xf numFmtId="0" fontId="13" fillId="0" borderId="2" xfId="0" quotePrefix="1" applyFont="1" applyBorder="1" applyAlignment="1">
      <alignment horizontal="center" wrapText="1"/>
    </xf>
    <xf numFmtId="0" fontId="13" fillId="0" borderId="4" xfId="0" quotePrefix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14" fillId="3" borderId="1" xfId="0" quotePrefix="1" applyNumberFormat="1" applyFont="1" applyFill="1" applyBorder="1" applyAlignment="1" applyProtection="1">
      <alignment horizontal="left" vertical="center" wrapText="1"/>
    </xf>
    <xf numFmtId="0" fontId="14" fillId="0" borderId="1" xfId="0" quotePrefix="1" applyFont="1" applyBorder="1" applyAlignment="1">
      <alignment horizontal="left" vertical="center"/>
    </xf>
    <xf numFmtId="0" fontId="32" fillId="0" borderId="0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>
      <alignment wrapText="1"/>
    </xf>
    <xf numFmtId="0" fontId="13" fillId="4" borderId="1" xfId="0" applyNumberFormat="1" applyFont="1" applyFill="1" applyBorder="1" applyAlignment="1" applyProtection="1">
      <alignment horizontal="left" vertical="center" wrapText="1"/>
    </xf>
    <xf numFmtId="0" fontId="13" fillId="4" borderId="2" xfId="0" applyNumberFormat="1" applyFont="1" applyFill="1" applyBorder="1" applyAlignment="1" applyProtection="1">
      <alignment horizontal="left" vertical="center" wrapText="1"/>
    </xf>
    <xf numFmtId="0" fontId="13" fillId="3" borderId="1" xfId="0" applyNumberFormat="1" applyFont="1" applyFill="1" applyBorder="1" applyAlignment="1" applyProtection="1">
      <alignment horizontal="left" vertical="center" wrapText="1"/>
    </xf>
    <xf numFmtId="0" fontId="13" fillId="3" borderId="2" xfId="0" applyNumberFormat="1" applyFont="1" applyFill="1" applyBorder="1" applyAlignment="1" applyProtection="1">
      <alignment horizontal="left" vertical="center" wrapText="1"/>
    </xf>
    <xf numFmtId="0" fontId="27" fillId="11" borderId="3" xfId="0" applyFont="1" applyFill="1" applyBorder="1" applyAlignment="1">
      <alignment horizontal="center"/>
    </xf>
    <xf numFmtId="0" fontId="19" fillId="0" borderId="0" xfId="0" applyFont="1" applyAlignment="1">
      <alignment vertical="center" wrapText="1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vertical="center" wrapText="1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0" fontId="40" fillId="2" borderId="1" xfId="0" applyNumberFormat="1" applyFont="1" applyFill="1" applyBorder="1" applyAlignment="1" applyProtection="1">
      <alignment horizontal="left" vertical="center" wrapText="1"/>
    </xf>
    <xf numFmtId="0" fontId="40" fillId="2" borderId="2" xfId="0" applyNumberFormat="1" applyFont="1" applyFill="1" applyBorder="1" applyAlignment="1" applyProtection="1">
      <alignment horizontal="left" vertical="center" wrapText="1"/>
    </xf>
    <xf numFmtId="0" fontId="40" fillId="2" borderId="4" xfId="0" applyNumberFormat="1" applyFont="1" applyFill="1" applyBorder="1" applyAlignment="1" applyProtection="1">
      <alignment horizontal="left" vertical="center" wrapText="1"/>
    </xf>
    <xf numFmtId="0" fontId="36" fillId="2" borderId="1" xfId="0" applyNumberFormat="1" applyFont="1" applyFill="1" applyBorder="1" applyAlignment="1" applyProtection="1">
      <alignment horizontal="left" vertical="center" wrapText="1" indent="1"/>
    </xf>
    <xf numFmtId="0" fontId="36" fillId="2" borderId="2" xfId="0" applyNumberFormat="1" applyFont="1" applyFill="1" applyBorder="1" applyAlignment="1" applyProtection="1">
      <alignment horizontal="left" vertical="center" wrapText="1" indent="1"/>
    </xf>
    <xf numFmtId="0" fontId="36" fillId="2" borderId="4" xfId="0" applyNumberFormat="1" applyFont="1" applyFill="1" applyBorder="1" applyAlignment="1" applyProtection="1">
      <alignment horizontal="left" vertical="center" wrapText="1" indent="1"/>
    </xf>
    <xf numFmtId="0" fontId="36" fillId="2" borderId="1" xfId="0" applyNumberFormat="1" applyFont="1" applyFill="1" applyBorder="1" applyAlignment="1" applyProtection="1">
      <alignment horizontal="center" vertical="center" wrapText="1"/>
    </xf>
    <xf numFmtId="0" fontId="36" fillId="2" borderId="2" xfId="0" applyNumberFormat="1" applyFont="1" applyFill="1" applyBorder="1" applyAlignment="1" applyProtection="1">
      <alignment horizontal="center" vertical="center" wrapText="1"/>
    </xf>
    <xf numFmtId="0" fontId="36" fillId="2" borderId="4" xfId="0" applyNumberFormat="1" applyFont="1" applyFill="1" applyBorder="1" applyAlignment="1" applyProtection="1">
      <alignment horizontal="center" vertical="center" wrapText="1"/>
    </xf>
    <xf numFmtId="0" fontId="35" fillId="2" borderId="1" xfId="0" applyNumberFormat="1" applyFont="1" applyFill="1" applyBorder="1" applyAlignment="1" applyProtection="1">
      <alignment horizontal="center" vertical="center" wrapText="1"/>
    </xf>
    <xf numFmtId="0" fontId="35" fillId="2" borderId="2" xfId="0" applyNumberFormat="1" applyFont="1" applyFill="1" applyBorder="1" applyAlignment="1" applyProtection="1">
      <alignment horizontal="center" vertical="center" wrapText="1"/>
    </xf>
    <xf numFmtId="0" fontId="35" fillId="2" borderId="4" xfId="0" applyNumberFormat="1" applyFont="1" applyFill="1" applyBorder="1" applyAlignment="1" applyProtection="1">
      <alignment horizontal="center" vertical="center" wrapText="1"/>
    </xf>
    <xf numFmtId="0" fontId="36" fillId="2" borderId="1" xfId="0" applyNumberFormat="1" applyFont="1" applyFill="1" applyBorder="1" applyAlignment="1" applyProtection="1">
      <alignment horizontal="left" vertical="center" wrapText="1"/>
    </xf>
    <xf numFmtId="0" fontId="36" fillId="2" borderId="2" xfId="0" applyNumberFormat="1" applyFont="1" applyFill="1" applyBorder="1" applyAlignment="1" applyProtection="1">
      <alignment horizontal="left" vertical="center" wrapText="1"/>
    </xf>
    <xf numFmtId="0" fontId="36" fillId="2" borderId="4" xfId="0" applyNumberFormat="1" applyFont="1" applyFill="1" applyBorder="1" applyAlignment="1" applyProtection="1">
      <alignment horizontal="left" vertical="center" wrapText="1"/>
    </xf>
    <xf numFmtId="0" fontId="41" fillId="2" borderId="1" xfId="0" applyNumberFormat="1" applyFont="1" applyFill="1" applyBorder="1" applyAlignment="1" applyProtection="1">
      <alignment horizontal="center" vertical="center" wrapText="1"/>
    </xf>
    <xf numFmtId="0" fontId="41" fillId="2" borderId="2" xfId="0" applyNumberFormat="1" applyFont="1" applyFill="1" applyBorder="1" applyAlignment="1" applyProtection="1">
      <alignment horizontal="center" vertical="center" wrapText="1"/>
    </xf>
    <xf numFmtId="0" fontId="41" fillId="2" borderId="4" xfId="0" applyNumberFormat="1" applyFont="1" applyFill="1" applyBorder="1" applyAlignment="1" applyProtection="1">
      <alignment horizontal="center" vertical="center" wrapText="1"/>
    </xf>
    <xf numFmtId="0" fontId="35" fillId="10" borderId="1" xfId="0" applyNumberFormat="1" applyFont="1" applyFill="1" applyBorder="1" applyAlignment="1" applyProtection="1">
      <alignment horizontal="left" vertical="center" wrapText="1"/>
    </xf>
    <xf numFmtId="0" fontId="35" fillId="10" borderId="2" xfId="0" applyNumberFormat="1" applyFont="1" applyFill="1" applyBorder="1" applyAlignment="1" applyProtection="1">
      <alignment horizontal="left" vertical="center" wrapText="1"/>
    </xf>
    <xf numFmtId="0" fontId="35" fillId="10" borderId="4" xfId="0" applyNumberFormat="1" applyFont="1" applyFill="1" applyBorder="1" applyAlignment="1" applyProtection="1">
      <alignment horizontal="left" vertical="center" wrapText="1"/>
    </xf>
    <xf numFmtId="0" fontId="42" fillId="6" borderId="1" xfId="0" applyNumberFormat="1" applyFont="1" applyFill="1" applyBorder="1" applyAlignment="1" applyProtection="1">
      <alignment horizontal="left" vertical="center"/>
    </xf>
    <xf numFmtId="0" fontId="42" fillId="6" borderId="2" xfId="0" applyNumberFormat="1" applyFont="1" applyFill="1" applyBorder="1" applyAlignment="1" applyProtection="1">
      <alignment horizontal="left" vertical="center"/>
    </xf>
    <xf numFmtId="0" fontId="42" fillId="6" borderId="4" xfId="0" applyNumberFormat="1" applyFont="1" applyFill="1" applyBorder="1" applyAlignment="1" applyProtection="1">
      <alignment horizontal="left" vertical="center"/>
    </xf>
    <xf numFmtId="0" fontId="36" fillId="2" borderId="1" xfId="0" applyNumberFormat="1" applyFont="1" applyFill="1" applyBorder="1" applyAlignment="1" applyProtection="1">
      <alignment horizontal="center" vertical="center"/>
    </xf>
    <xf numFmtId="0" fontId="36" fillId="2" borderId="2" xfId="0" applyNumberFormat="1" applyFont="1" applyFill="1" applyBorder="1" applyAlignment="1" applyProtection="1">
      <alignment horizontal="center" vertical="center"/>
    </xf>
    <xf numFmtId="0" fontId="36" fillId="2" borderId="4" xfId="0" applyNumberFormat="1" applyFont="1" applyFill="1" applyBorder="1" applyAlignment="1" applyProtection="1">
      <alignment horizontal="center" vertical="center"/>
    </xf>
    <xf numFmtId="0" fontId="35" fillId="6" borderId="1" xfId="0" applyNumberFormat="1" applyFont="1" applyFill="1" applyBorder="1" applyAlignment="1" applyProtection="1">
      <alignment horizontal="left" vertical="center" wrapText="1"/>
    </xf>
    <xf numFmtId="0" fontId="35" fillId="6" borderId="2" xfId="0" applyNumberFormat="1" applyFont="1" applyFill="1" applyBorder="1" applyAlignment="1" applyProtection="1">
      <alignment horizontal="left" vertical="center" wrapText="1"/>
    </xf>
    <xf numFmtId="0" fontId="35" fillId="6" borderId="4" xfId="0" applyNumberFormat="1" applyFont="1" applyFill="1" applyBorder="1" applyAlignment="1" applyProtection="1">
      <alignment horizontal="left" vertical="center" wrapText="1"/>
    </xf>
    <xf numFmtId="0" fontId="41" fillId="2" borderId="1" xfId="0" applyNumberFormat="1" applyFont="1" applyFill="1" applyBorder="1" applyAlignment="1" applyProtection="1">
      <alignment horizontal="center" vertical="center"/>
    </xf>
    <xf numFmtId="0" fontId="41" fillId="2" borderId="2" xfId="0" applyNumberFormat="1" applyFont="1" applyFill="1" applyBorder="1" applyAlignment="1" applyProtection="1">
      <alignment horizontal="center" vertical="center"/>
    </xf>
    <xf numFmtId="0" fontId="41" fillId="2" borderId="4" xfId="0" applyNumberFormat="1" applyFont="1" applyFill="1" applyBorder="1" applyAlignment="1" applyProtection="1">
      <alignment horizontal="center" vertical="center"/>
    </xf>
    <xf numFmtId="0" fontId="35" fillId="2" borderId="1" xfId="0" applyNumberFormat="1" applyFont="1" applyFill="1" applyBorder="1" applyAlignment="1" applyProtection="1">
      <alignment horizontal="left" vertical="center"/>
    </xf>
    <xf numFmtId="0" fontId="35" fillId="2" borderId="2" xfId="0" applyNumberFormat="1" applyFont="1" applyFill="1" applyBorder="1" applyAlignment="1" applyProtection="1">
      <alignment horizontal="left" vertical="center"/>
    </xf>
    <xf numFmtId="0" fontId="35" fillId="2" borderId="4" xfId="0" applyNumberFormat="1" applyFont="1" applyFill="1" applyBorder="1" applyAlignment="1" applyProtection="1">
      <alignment horizontal="left" vertical="center"/>
    </xf>
    <xf numFmtId="0" fontId="35" fillId="2" borderId="1" xfId="0" applyNumberFormat="1" applyFont="1" applyFill="1" applyBorder="1" applyAlignment="1" applyProtection="1">
      <alignment horizontal="center" vertical="center"/>
    </xf>
    <xf numFmtId="0" fontId="35" fillId="2" borderId="2" xfId="0" applyNumberFormat="1" applyFont="1" applyFill="1" applyBorder="1" applyAlignment="1" applyProtection="1">
      <alignment horizontal="center" vertical="center"/>
    </xf>
    <xf numFmtId="0" fontId="35" fillId="2" borderId="4" xfId="0" applyNumberFormat="1" applyFont="1" applyFill="1" applyBorder="1" applyAlignment="1" applyProtection="1">
      <alignment horizontal="center" vertical="center"/>
    </xf>
    <xf numFmtId="0" fontId="35" fillId="2" borderId="1" xfId="0" applyNumberFormat="1" applyFont="1" applyFill="1" applyBorder="1" applyAlignment="1" applyProtection="1">
      <alignment horizontal="left" vertical="center" wrapText="1"/>
    </xf>
    <xf numFmtId="0" fontId="35" fillId="2" borderId="2" xfId="0" applyNumberFormat="1" applyFont="1" applyFill="1" applyBorder="1" applyAlignment="1" applyProtection="1">
      <alignment horizontal="left" vertical="center" wrapText="1"/>
    </xf>
    <xf numFmtId="0" fontId="35" fillId="2" borderId="4" xfId="0" applyNumberFormat="1" applyFont="1" applyFill="1" applyBorder="1" applyAlignment="1" applyProtection="1">
      <alignment horizontal="left" vertical="center" wrapText="1"/>
    </xf>
    <xf numFmtId="0" fontId="35" fillId="4" borderId="1" xfId="0" applyNumberFormat="1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2" fillId="2" borderId="1" xfId="0" applyNumberFormat="1" applyFont="1" applyFill="1" applyBorder="1" applyAlignment="1" applyProtection="1">
      <alignment horizontal="left" vertical="center"/>
    </xf>
    <xf numFmtId="0" fontId="42" fillId="2" borderId="2" xfId="0" applyNumberFormat="1" applyFont="1" applyFill="1" applyBorder="1" applyAlignment="1" applyProtection="1">
      <alignment horizontal="left" vertical="center"/>
    </xf>
    <xf numFmtId="0" fontId="42" fillId="2" borderId="4" xfId="0" applyNumberFormat="1" applyFont="1" applyFill="1" applyBorder="1" applyAlignment="1" applyProtection="1">
      <alignment horizontal="left" vertical="center"/>
    </xf>
    <xf numFmtId="0" fontId="34" fillId="2" borderId="0" xfId="2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0" fontId="37" fillId="4" borderId="1" xfId="0" applyNumberFormat="1" applyFont="1" applyFill="1" applyBorder="1" applyAlignment="1" applyProtection="1">
      <alignment horizontal="center" vertical="center" wrapText="1"/>
    </xf>
    <xf numFmtId="0" fontId="37" fillId="4" borderId="2" xfId="0" applyNumberFormat="1" applyFont="1" applyFill="1" applyBorder="1" applyAlignment="1" applyProtection="1">
      <alignment horizontal="center" vertical="center" wrapText="1"/>
    </xf>
    <xf numFmtId="0" fontId="37" fillId="4" borderId="4" xfId="0" applyNumberFormat="1" applyFont="1" applyFill="1" applyBorder="1" applyAlignment="1" applyProtection="1">
      <alignment horizontal="center" vertical="center" wrapText="1"/>
    </xf>
    <xf numFmtId="0" fontId="16" fillId="0" borderId="0" xfId="8" applyNumberFormat="1" applyFont="1" applyAlignment="1">
      <alignment horizontal="center"/>
    </xf>
    <xf numFmtId="0" fontId="14" fillId="0" borderId="0" xfId="8" applyNumberFormat="1" applyFont="1" applyAlignment="1">
      <alignment horizontal="center" wrapText="1"/>
    </xf>
    <xf numFmtId="0" fontId="15" fillId="0" borderId="0" xfId="8" applyFont="1" applyAlignment="1">
      <alignment horizontal="center" wrapText="1"/>
    </xf>
    <xf numFmtId="0" fontId="16" fillId="0" borderId="0" xfId="8" applyFont="1" applyAlignment="1">
      <alignment horizontal="center" wrapText="1"/>
    </xf>
    <xf numFmtId="0" fontId="15" fillId="0" borderId="0" xfId="8" applyNumberFormat="1" applyFont="1" applyAlignment="1">
      <alignment horizontal="center" wrapText="1"/>
    </xf>
    <xf numFmtId="4" fontId="9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0">
    <cellStyle name="Normal 2" xfId="8"/>
    <cellStyle name="Normalno" xfId="0" builtinId="0"/>
    <cellStyle name="Normalno 2" xfId="2"/>
    <cellStyle name="Normalno 2 2" xfId="3"/>
    <cellStyle name="Normalno 3" xfId="4"/>
    <cellStyle name="Normalno 3 2" xfId="1"/>
    <cellStyle name="Normalno 3 3" xfId="5"/>
    <cellStyle name="Normalno 4" xfId="6"/>
    <cellStyle name="Obično_List10" xfId="7"/>
    <cellStyle name="Valuta" xfId="9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opLeftCell="A4" zoomScale="140" zoomScaleNormal="140" workbookViewId="0">
      <selection activeCell="K4" sqref="K4"/>
    </sheetView>
  </sheetViews>
  <sheetFormatPr defaultColWidth="9.140625" defaultRowHeight="12.75" x14ac:dyDescent="0.2"/>
  <cols>
    <col min="1" max="4" width="9.140625" style="17"/>
    <col min="5" max="5" width="25.28515625" style="17" customWidth="1"/>
    <col min="6" max="9" width="14.140625" style="17" customWidth="1"/>
    <col min="10" max="10" width="13.5703125" style="17" customWidth="1"/>
    <col min="11" max="16384" width="9.140625" style="17"/>
  </cols>
  <sheetData>
    <row r="1" spans="1:10" ht="42" customHeight="1" x14ac:dyDescent="0.2">
      <c r="A1" s="445" t="s">
        <v>294</v>
      </c>
      <c r="B1" s="445"/>
      <c r="C1" s="445"/>
      <c r="D1" s="445"/>
      <c r="E1" s="445"/>
      <c r="F1" s="445"/>
      <c r="G1" s="445"/>
      <c r="H1" s="445"/>
      <c r="I1" s="16"/>
      <c r="J1" s="16"/>
    </row>
    <row r="2" spans="1:10" ht="18" customHeight="1" x14ac:dyDescent="0.2">
      <c r="A2" s="18"/>
      <c r="B2" s="18"/>
      <c r="C2" s="18"/>
      <c r="D2" s="18"/>
      <c r="E2" s="18"/>
      <c r="F2" s="18"/>
      <c r="G2" s="18"/>
      <c r="H2" s="18"/>
    </row>
    <row r="3" spans="1:10" x14ac:dyDescent="0.2">
      <c r="A3" s="448" t="s">
        <v>23</v>
      </c>
      <c r="B3" s="448"/>
      <c r="C3" s="448"/>
      <c r="D3" s="448"/>
      <c r="E3" s="448"/>
      <c r="F3" s="448"/>
      <c r="G3" s="448"/>
      <c r="H3" s="450"/>
    </row>
    <row r="4" spans="1:10" x14ac:dyDescent="0.2">
      <c r="A4" s="18"/>
      <c r="B4" s="18"/>
      <c r="C4" s="18"/>
      <c r="D4" s="18"/>
      <c r="E4" s="18"/>
      <c r="F4" s="18"/>
      <c r="G4" s="18"/>
      <c r="H4" s="8"/>
    </row>
    <row r="5" spans="1:10" ht="18" customHeight="1" x14ac:dyDescent="0.2">
      <c r="A5" s="448" t="s">
        <v>27</v>
      </c>
      <c r="B5" s="449"/>
      <c r="C5" s="449"/>
      <c r="D5" s="449"/>
      <c r="E5" s="449"/>
      <c r="F5" s="449"/>
      <c r="G5" s="449"/>
      <c r="H5" s="449"/>
    </row>
    <row r="6" spans="1:10" x14ac:dyDescent="0.2">
      <c r="A6" s="133"/>
      <c r="B6" s="134"/>
      <c r="C6" s="134"/>
      <c r="D6" s="134"/>
      <c r="E6" s="135"/>
      <c r="F6" s="135"/>
      <c r="G6" s="136"/>
      <c r="H6" s="1"/>
    </row>
    <row r="7" spans="1:10" ht="38.25" x14ac:dyDescent="0.2">
      <c r="A7" s="121"/>
      <c r="B7" s="122"/>
      <c r="C7" s="122"/>
      <c r="D7" s="123"/>
      <c r="E7" s="124"/>
      <c r="F7" s="125" t="s">
        <v>285</v>
      </c>
      <c r="G7" s="126" t="s">
        <v>234</v>
      </c>
      <c r="H7" s="126" t="s">
        <v>235</v>
      </c>
      <c r="I7" s="154" t="s">
        <v>236</v>
      </c>
      <c r="J7" s="154" t="s">
        <v>286</v>
      </c>
    </row>
    <row r="8" spans="1:10" x14ac:dyDescent="0.2">
      <c r="A8" s="457">
        <v>1</v>
      </c>
      <c r="B8" s="458"/>
      <c r="C8" s="458"/>
      <c r="D8" s="458"/>
      <c r="E8" s="459"/>
      <c r="F8" s="125">
        <v>3</v>
      </c>
      <c r="G8" s="126">
        <v>4</v>
      </c>
      <c r="H8" s="126">
        <v>5</v>
      </c>
      <c r="I8" s="3"/>
      <c r="J8" s="3"/>
    </row>
    <row r="9" spans="1:10" x14ac:dyDescent="0.2">
      <c r="A9" s="451" t="s">
        <v>0</v>
      </c>
      <c r="B9" s="452"/>
      <c r="C9" s="452"/>
      <c r="D9" s="452"/>
      <c r="E9" s="453"/>
      <c r="F9" s="127">
        <f t="shared" ref="F9:I9" si="0">F10+F11</f>
        <v>3902696.45</v>
      </c>
      <c r="G9" s="127">
        <f t="shared" si="0"/>
        <v>4878456</v>
      </c>
      <c r="H9" s="127">
        <f t="shared" si="0"/>
        <v>5183393</v>
      </c>
      <c r="I9" s="127">
        <f t="shared" si="0"/>
        <v>5167650</v>
      </c>
      <c r="J9" s="127">
        <f t="shared" ref="J9" si="1">J10+J11</f>
        <v>5187650</v>
      </c>
    </row>
    <row r="10" spans="1:10" x14ac:dyDescent="0.2">
      <c r="A10" s="454" t="s">
        <v>237</v>
      </c>
      <c r="B10" s="447"/>
      <c r="C10" s="447"/>
      <c r="D10" s="447"/>
      <c r="E10" s="455"/>
      <c r="F10" s="155">
        <v>3902696.45</v>
      </c>
      <c r="G10" s="160">
        <v>4878456</v>
      </c>
      <c r="H10" s="160">
        <v>5183393</v>
      </c>
      <c r="I10" s="161">
        <v>5167650</v>
      </c>
      <c r="J10" s="161">
        <v>5187650</v>
      </c>
    </row>
    <row r="11" spans="1:10" x14ac:dyDescent="0.2">
      <c r="A11" s="456" t="s">
        <v>238</v>
      </c>
      <c r="B11" s="455"/>
      <c r="C11" s="455"/>
      <c r="D11" s="455"/>
      <c r="E11" s="455"/>
      <c r="F11" s="155">
        <v>0</v>
      </c>
      <c r="G11" s="160">
        <v>0</v>
      </c>
      <c r="H11" s="160">
        <v>0</v>
      </c>
      <c r="I11" s="161">
        <v>0</v>
      </c>
      <c r="J11" s="161">
        <v>0</v>
      </c>
    </row>
    <row r="12" spans="1:10" x14ac:dyDescent="0.2">
      <c r="A12" s="128" t="s">
        <v>2</v>
      </c>
      <c r="B12" s="129"/>
      <c r="C12" s="129" t="s">
        <v>202</v>
      </c>
      <c r="D12" s="129"/>
      <c r="E12" s="129"/>
      <c r="F12" s="127">
        <f t="shared" ref="F12:I12" si="2">F13+F14</f>
        <v>4075540.4299999997</v>
      </c>
      <c r="G12" s="127">
        <f t="shared" si="2"/>
        <v>4878456</v>
      </c>
      <c r="H12" s="127">
        <f t="shared" si="2"/>
        <v>5206893</v>
      </c>
      <c r="I12" s="127">
        <f t="shared" si="2"/>
        <v>5167650</v>
      </c>
      <c r="J12" s="127">
        <f t="shared" ref="J12" si="3">J13+J14</f>
        <v>5187650</v>
      </c>
    </row>
    <row r="13" spans="1:10" x14ac:dyDescent="0.2">
      <c r="A13" s="446" t="s">
        <v>239</v>
      </c>
      <c r="B13" s="447"/>
      <c r="C13" s="447"/>
      <c r="D13" s="447"/>
      <c r="E13" s="447"/>
      <c r="F13" s="156">
        <v>3927266.86</v>
      </c>
      <c r="G13" s="160">
        <v>4712756</v>
      </c>
      <c r="H13" s="160">
        <v>5046893</v>
      </c>
      <c r="I13" s="161">
        <v>5018650</v>
      </c>
      <c r="J13" s="161">
        <v>5018650</v>
      </c>
    </row>
    <row r="14" spans="1:10" x14ac:dyDescent="0.2">
      <c r="A14" s="462" t="s">
        <v>240</v>
      </c>
      <c r="B14" s="455"/>
      <c r="C14" s="455"/>
      <c r="D14" s="455"/>
      <c r="E14" s="455"/>
      <c r="F14" s="155">
        <v>148273.57</v>
      </c>
      <c r="G14" s="162">
        <v>165700</v>
      </c>
      <c r="H14" s="162">
        <v>160000</v>
      </c>
      <c r="I14" s="161">
        <v>149000</v>
      </c>
      <c r="J14" s="161">
        <v>169000</v>
      </c>
    </row>
    <row r="15" spans="1:10" x14ac:dyDescent="0.2">
      <c r="A15" s="461" t="s">
        <v>3</v>
      </c>
      <c r="B15" s="452"/>
      <c r="C15" s="452"/>
      <c r="D15" s="452"/>
      <c r="E15" s="452"/>
      <c r="F15" s="131">
        <f t="shared" ref="F15:I15" si="4">F9-F12</f>
        <v>-172843.97999999952</v>
      </c>
      <c r="G15" s="131">
        <f t="shared" si="4"/>
        <v>0</v>
      </c>
      <c r="H15" s="131">
        <f t="shared" si="4"/>
        <v>-23500</v>
      </c>
      <c r="I15" s="131">
        <f t="shared" si="4"/>
        <v>0</v>
      </c>
      <c r="J15" s="131">
        <f t="shared" ref="J15" si="5">J9-J12</f>
        <v>0</v>
      </c>
    </row>
    <row r="16" spans="1:10" x14ac:dyDescent="0.2">
      <c r="A16" s="18"/>
      <c r="B16" s="9"/>
      <c r="C16" s="9"/>
      <c r="D16" s="9"/>
      <c r="E16" s="9"/>
      <c r="F16" s="9"/>
      <c r="G16" s="132"/>
      <c r="H16" s="132"/>
    </row>
    <row r="17" spans="1:10" ht="18" customHeight="1" x14ac:dyDescent="0.2">
      <c r="A17" s="448" t="s">
        <v>28</v>
      </c>
      <c r="B17" s="449"/>
      <c r="C17" s="449"/>
      <c r="D17" s="449"/>
      <c r="E17" s="449"/>
      <c r="F17" s="449"/>
      <c r="G17" s="449"/>
      <c r="H17" s="449"/>
    </row>
    <row r="18" spans="1:10" x14ac:dyDescent="0.2">
      <c r="A18" s="18"/>
      <c r="B18" s="9"/>
      <c r="C18" s="9"/>
      <c r="D18" s="9"/>
      <c r="E18" s="9"/>
      <c r="F18" s="9"/>
      <c r="G18" s="132"/>
      <c r="H18" s="132"/>
    </row>
    <row r="19" spans="1:10" ht="38.25" x14ac:dyDescent="0.2">
      <c r="A19" s="121"/>
      <c r="B19" s="122"/>
      <c r="C19" s="122"/>
      <c r="D19" s="123"/>
      <c r="E19" s="124"/>
      <c r="F19" s="125" t="s">
        <v>233</v>
      </c>
      <c r="G19" s="126" t="s">
        <v>234</v>
      </c>
      <c r="H19" s="126" t="s">
        <v>235</v>
      </c>
      <c r="I19" s="154" t="s">
        <v>236</v>
      </c>
      <c r="J19" s="154" t="s">
        <v>236</v>
      </c>
    </row>
    <row r="20" spans="1:10" ht="15.75" customHeight="1" x14ac:dyDescent="0.2">
      <c r="A20" s="454" t="s">
        <v>5</v>
      </c>
      <c r="B20" s="460"/>
      <c r="C20" s="460"/>
      <c r="D20" s="460"/>
      <c r="E20" s="460"/>
      <c r="F20" s="168">
        <v>0</v>
      </c>
      <c r="G20" s="170">
        <v>0</v>
      </c>
      <c r="H20" s="170">
        <v>0</v>
      </c>
      <c r="I20" s="167">
        <v>0</v>
      </c>
      <c r="J20" s="167">
        <v>0</v>
      </c>
    </row>
    <row r="21" spans="1:10" x14ac:dyDescent="0.2">
      <c r="A21" s="454" t="s">
        <v>6</v>
      </c>
      <c r="B21" s="447"/>
      <c r="C21" s="447"/>
      <c r="D21" s="447"/>
      <c r="E21" s="447"/>
      <c r="F21" s="168">
        <v>0</v>
      </c>
      <c r="G21" s="170">
        <v>0</v>
      </c>
      <c r="H21" s="170">
        <v>0</v>
      </c>
      <c r="I21" s="167">
        <v>0</v>
      </c>
      <c r="J21" s="167">
        <v>0</v>
      </c>
    </row>
    <row r="22" spans="1:10" x14ac:dyDescent="0.2">
      <c r="A22" s="461" t="s">
        <v>7</v>
      </c>
      <c r="B22" s="452"/>
      <c r="C22" s="452"/>
      <c r="D22" s="452"/>
      <c r="E22" s="452"/>
      <c r="F22" s="169">
        <v>0</v>
      </c>
      <c r="G22" s="171">
        <v>0</v>
      </c>
      <c r="H22" s="171">
        <v>0</v>
      </c>
      <c r="I22" s="172">
        <v>0</v>
      </c>
      <c r="J22" s="172">
        <v>0</v>
      </c>
    </row>
    <row r="23" spans="1:10" x14ac:dyDescent="0.2">
      <c r="A23" s="137"/>
      <c r="B23" s="9"/>
      <c r="C23" s="9"/>
      <c r="D23" s="9"/>
      <c r="E23" s="9"/>
      <c r="F23" s="9"/>
      <c r="G23" s="132"/>
      <c r="H23" s="132"/>
    </row>
    <row r="24" spans="1:10" ht="18" customHeight="1" x14ac:dyDescent="0.2">
      <c r="A24" s="448" t="s">
        <v>33</v>
      </c>
      <c r="B24" s="449"/>
      <c r="C24" s="449"/>
      <c r="D24" s="449"/>
      <c r="E24" s="449"/>
      <c r="F24" s="449"/>
      <c r="G24" s="449"/>
      <c r="H24" s="449"/>
    </row>
    <row r="25" spans="1:10" x14ac:dyDescent="0.2">
      <c r="A25" s="137"/>
      <c r="B25" s="9"/>
      <c r="C25" s="9"/>
      <c r="D25" s="9"/>
      <c r="E25" s="9"/>
      <c r="F25" s="9"/>
      <c r="G25" s="132"/>
      <c r="H25" s="132"/>
    </row>
    <row r="26" spans="1:10" ht="38.25" x14ac:dyDescent="0.2">
      <c r="A26" s="121"/>
      <c r="B26" s="122"/>
      <c r="C26" s="122"/>
      <c r="D26" s="123"/>
      <c r="E26" s="124"/>
      <c r="F26" s="125" t="s">
        <v>285</v>
      </c>
      <c r="G26" s="126" t="s">
        <v>234</v>
      </c>
      <c r="H26" s="126" t="s">
        <v>235</v>
      </c>
      <c r="I26" s="154" t="s">
        <v>236</v>
      </c>
      <c r="J26" s="154" t="s">
        <v>236</v>
      </c>
    </row>
    <row r="27" spans="1:10" x14ac:dyDescent="0.2">
      <c r="A27" s="465" t="s">
        <v>29</v>
      </c>
      <c r="B27" s="466"/>
      <c r="C27" s="466"/>
      <c r="D27" s="466"/>
      <c r="E27" s="466"/>
      <c r="F27" s="163">
        <v>0</v>
      </c>
      <c r="G27" s="164">
        <v>0</v>
      </c>
      <c r="H27" s="164">
        <v>23500</v>
      </c>
      <c r="I27" s="287">
        <v>0</v>
      </c>
      <c r="J27" s="287">
        <v>0</v>
      </c>
    </row>
    <row r="28" spans="1:10" ht="30" customHeight="1" x14ac:dyDescent="0.2">
      <c r="A28" s="467" t="s">
        <v>4</v>
      </c>
      <c r="B28" s="468"/>
      <c r="C28" s="468"/>
      <c r="D28" s="468"/>
      <c r="E28" s="468"/>
      <c r="F28" s="174">
        <v>-172843.98</v>
      </c>
      <c r="G28" s="165">
        <v>0</v>
      </c>
      <c r="H28" s="165">
        <v>23500</v>
      </c>
      <c r="I28" s="173">
        <v>0</v>
      </c>
      <c r="J28" s="442">
        <v>0</v>
      </c>
    </row>
    <row r="29" spans="1:10" x14ac:dyDescent="0.2">
      <c r="F29" s="166"/>
      <c r="G29" s="166"/>
      <c r="H29" s="166"/>
      <c r="I29" s="166"/>
      <c r="J29" s="19"/>
    </row>
    <row r="30" spans="1:10" x14ac:dyDescent="0.2">
      <c r="F30" s="175"/>
      <c r="G30" s="175"/>
      <c r="H30" s="175"/>
      <c r="I30" s="175"/>
      <c r="J30" s="19"/>
    </row>
    <row r="31" spans="1:10" x14ac:dyDescent="0.2">
      <c r="A31" s="446" t="s">
        <v>8</v>
      </c>
      <c r="B31" s="447"/>
      <c r="C31" s="447"/>
      <c r="D31" s="447"/>
      <c r="E31" s="447"/>
      <c r="F31" s="130">
        <v>0</v>
      </c>
      <c r="G31" s="130">
        <f>G15+G28</f>
        <v>0</v>
      </c>
      <c r="H31" s="130">
        <v>0</v>
      </c>
      <c r="I31" s="176">
        <v>0</v>
      </c>
      <c r="J31" s="176">
        <v>0</v>
      </c>
    </row>
    <row r="32" spans="1:10" ht="11.25" customHeight="1" x14ac:dyDescent="0.2">
      <c r="A32" s="138"/>
      <c r="B32" s="139"/>
      <c r="C32" s="139"/>
      <c r="D32" s="139"/>
      <c r="E32" s="139"/>
      <c r="F32" s="139"/>
      <c r="G32" s="140"/>
      <c r="H32" s="140"/>
    </row>
    <row r="33" spans="1:8" ht="24.95" customHeight="1" x14ac:dyDescent="0.2">
      <c r="A33" s="463"/>
      <c r="B33" s="464"/>
      <c r="C33" s="464"/>
      <c r="D33" s="464"/>
      <c r="E33" s="464"/>
      <c r="F33" s="464"/>
      <c r="G33" s="464"/>
      <c r="H33" s="464"/>
    </row>
    <row r="34" spans="1:8" ht="24.95" customHeight="1" x14ac:dyDescent="0.2"/>
    <row r="35" spans="1:8" ht="24.95" customHeight="1" x14ac:dyDescent="0.2">
      <c r="A35" s="463"/>
      <c r="B35" s="464"/>
      <c r="C35" s="464"/>
      <c r="D35" s="464"/>
      <c r="E35" s="464"/>
      <c r="F35" s="464"/>
      <c r="G35" s="464"/>
      <c r="H35" s="464"/>
    </row>
    <row r="36" spans="1:8" ht="24.95" customHeight="1" x14ac:dyDescent="0.2"/>
    <row r="37" spans="1:8" ht="24.95" customHeight="1" x14ac:dyDescent="0.2">
      <c r="A37" s="463"/>
      <c r="B37" s="464"/>
      <c r="C37" s="464"/>
      <c r="D37" s="464"/>
      <c r="E37" s="464"/>
      <c r="F37" s="464"/>
      <c r="G37" s="464"/>
      <c r="H37" s="464"/>
    </row>
  </sheetData>
  <mergeCells count="21">
    <mergeCell ref="A37:H37"/>
    <mergeCell ref="A24:H24"/>
    <mergeCell ref="A33:H33"/>
    <mergeCell ref="A31:E31"/>
    <mergeCell ref="A35:H35"/>
    <mergeCell ref="A27:E27"/>
    <mergeCell ref="A28:E28"/>
    <mergeCell ref="A20:E20"/>
    <mergeCell ref="A21:E21"/>
    <mergeCell ref="A22:E22"/>
    <mergeCell ref="A14:E14"/>
    <mergeCell ref="A15:E15"/>
    <mergeCell ref="A1:H1"/>
    <mergeCell ref="A13:E13"/>
    <mergeCell ref="A5:H5"/>
    <mergeCell ref="A17:H17"/>
    <mergeCell ref="A3:H3"/>
    <mergeCell ref="A9:E9"/>
    <mergeCell ref="A10:E10"/>
    <mergeCell ref="A11:E11"/>
    <mergeCell ref="A8:E8"/>
  </mergeCells>
  <pageMargins left="0.7" right="0.7" top="0.75" bottom="0.75" header="0.3" footer="0.3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9"/>
  <sheetViews>
    <sheetView topLeftCell="A391" zoomScale="96" zoomScaleNormal="96" workbookViewId="0">
      <selection activeCell="B130" sqref="B130"/>
    </sheetView>
  </sheetViews>
  <sheetFormatPr defaultColWidth="9.140625" defaultRowHeight="12" x14ac:dyDescent="0.2"/>
  <cols>
    <col min="1" max="1" width="7.42578125" style="21" bestFit="1" customWidth="1"/>
    <col min="2" max="2" width="8.42578125" style="21" bestFit="1" customWidth="1"/>
    <col min="3" max="3" width="7.7109375" style="21" bestFit="1" customWidth="1"/>
    <col min="4" max="4" width="34.140625" style="21" customWidth="1"/>
    <col min="5" max="9" width="19.140625" style="190" customWidth="1"/>
    <col min="10" max="10" width="5" style="21" customWidth="1"/>
    <col min="11" max="11" width="9.140625" style="21"/>
    <col min="12" max="12" width="9.140625" style="40"/>
    <col min="13" max="13" width="12.7109375" style="40" bestFit="1" customWidth="1"/>
    <col min="14" max="14" width="12.42578125" style="21" customWidth="1"/>
    <col min="15" max="15" width="13.28515625" style="21" customWidth="1"/>
    <col min="16" max="16384" width="9.140625" style="21"/>
  </cols>
  <sheetData>
    <row r="1" spans="1:13" ht="42" customHeight="1" x14ac:dyDescent="0.2">
      <c r="A1" s="445" t="s">
        <v>295</v>
      </c>
      <c r="B1" s="445"/>
      <c r="C1" s="445"/>
      <c r="D1" s="445"/>
      <c r="E1" s="445"/>
      <c r="F1" s="445"/>
      <c r="G1" s="445"/>
      <c r="H1" s="445"/>
      <c r="I1" s="445"/>
      <c r="J1" s="20"/>
    </row>
    <row r="2" spans="1:13" ht="18" customHeight="1" x14ac:dyDescent="0.2">
      <c r="A2" s="22"/>
      <c r="B2" s="22"/>
      <c r="C2" s="22"/>
      <c r="D2" s="22"/>
      <c r="E2" s="152"/>
      <c r="F2" s="152"/>
      <c r="G2" s="152"/>
      <c r="H2" s="152"/>
      <c r="I2" s="152"/>
    </row>
    <row r="3" spans="1:13" ht="15" x14ac:dyDescent="0.2">
      <c r="A3" s="471" t="s">
        <v>23</v>
      </c>
      <c r="B3" s="471"/>
      <c r="C3" s="471"/>
      <c r="D3" s="471"/>
      <c r="E3" s="471"/>
      <c r="F3" s="471"/>
      <c r="G3" s="471"/>
      <c r="H3" s="471"/>
      <c r="I3" s="471"/>
    </row>
    <row r="4" spans="1:13" x14ac:dyDescent="0.2">
      <c r="A4" s="22"/>
      <c r="B4" s="22"/>
      <c r="C4" s="22"/>
      <c r="D4" s="22"/>
      <c r="E4" s="152"/>
      <c r="F4" s="152"/>
      <c r="G4" s="152"/>
      <c r="H4" s="152"/>
      <c r="I4" s="152"/>
    </row>
    <row r="5" spans="1:13" ht="18" customHeight="1" x14ac:dyDescent="0.2">
      <c r="A5" s="472" t="s">
        <v>9</v>
      </c>
      <c r="B5" s="473"/>
      <c r="C5" s="473"/>
      <c r="D5" s="473"/>
      <c r="E5" s="473"/>
      <c r="F5" s="473"/>
      <c r="G5" s="473"/>
      <c r="H5" s="473"/>
      <c r="I5" s="473"/>
    </row>
    <row r="6" spans="1:13" x14ac:dyDescent="0.2">
      <c r="A6" s="22"/>
      <c r="B6" s="22"/>
      <c r="C6" s="22"/>
      <c r="D6" s="22"/>
      <c r="E6" s="152"/>
      <c r="F6" s="152"/>
      <c r="G6" s="152"/>
      <c r="H6" s="152"/>
      <c r="I6" s="152"/>
    </row>
    <row r="7" spans="1:13" ht="12.75" x14ac:dyDescent="0.2">
      <c r="A7" s="448" t="s">
        <v>1</v>
      </c>
      <c r="B7" s="470"/>
      <c r="C7" s="470"/>
      <c r="D7" s="470"/>
      <c r="E7" s="470"/>
      <c r="F7" s="470"/>
      <c r="G7" s="470"/>
      <c r="H7" s="470"/>
      <c r="I7" s="470"/>
    </row>
    <row r="8" spans="1:13" x14ac:dyDescent="0.2">
      <c r="A8" s="22"/>
      <c r="B8" s="22"/>
      <c r="C8" s="22"/>
      <c r="D8" s="22"/>
      <c r="E8" s="152"/>
      <c r="F8" s="152"/>
      <c r="G8" s="152"/>
      <c r="H8" s="152"/>
      <c r="I8" s="23"/>
      <c r="J8" s="24"/>
    </row>
    <row r="9" spans="1:13" ht="36" x14ac:dyDescent="0.2">
      <c r="A9" s="25" t="s">
        <v>10</v>
      </c>
      <c r="B9" s="26" t="s">
        <v>96</v>
      </c>
      <c r="C9" s="26" t="s">
        <v>12</v>
      </c>
      <c r="D9" s="26" t="s">
        <v>90</v>
      </c>
      <c r="E9" s="49" t="s">
        <v>285</v>
      </c>
      <c r="F9" s="49" t="s">
        <v>296</v>
      </c>
      <c r="G9" s="49" t="s">
        <v>297</v>
      </c>
      <c r="H9" s="49" t="s">
        <v>236</v>
      </c>
      <c r="I9" s="196" t="s">
        <v>286</v>
      </c>
    </row>
    <row r="10" spans="1:13" s="203" customFormat="1" x14ac:dyDescent="0.2">
      <c r="A10" s="202"/>
      <c r="B10" s="202"/>
      <c r="C10" s="202"/>
      <c r="D10" s="202"/>
      <c r="E10" s="159">
        <v>1</v>
      </c>
      <c r="F10" s="159">
        <v>2</v>
      </c>
      <c r="G10" s="159">
        <v>3</v>
      </c>
      <c r="H10" s="27">
        <v>4</v>
      </c>
      <c r="I10" s="28">
        <v>5</v>
      </c>
      <c r="L10" s="281"/>
      <c r="M10" s="281"/>
    </row>
    <row r="11" spans="1:13" ht="15.75" customHeight="1" x14ac:dyDescent="0.2">
      <c r="A11" s="29">
        <v>6</v>
      </c>
      <c r="B11" s="29"/>
      <c r="C11" s="29"/>
      <c r="D11" s="29" t="s">
        <v>13</v>
      </c>
      <c r="E11" s="177">
        <f>SUM(E12+E25+E29+E37)</f>
        <v>3902696.4499999997</v>
      </c>
      <c r="F11" s="177">
        <f>SUM(F12+F25+F29+F37)</f>
        <v>4867907</v>
      </c>
      <c r="G11" s="177">
        <f>SUM(G12+G25+G29+G37)</f>
        <v>5183393</v>
      </c>
      <c r="H11" s="177">
        <f>SUM(H12+H25+H29+H37)</f>
        <v>5167650</v>
      </c>
      <c r="I11" s="177">
        <f>SUM(I12+I25+I29+I37)</f>
        <v>5187650</v>
      </c>
    </row>
    <row r="12" spans="1:13" s="32" customFormat="1" ht="24" x14ac:dyDescent="0.25">
      <c r="A12" s="30"/>
      <c r="B12" s="31">
        <v>63</v>
      </c>
      <c r="C12" s="31"/>
      <c r="D12" s="31" t="s">
        <v>30</v>
      </c>
      <c r="E12" s="178">
        <f>SUM(E13+E22+E19)</f>
        <v>3481425.26</v>
      </c>
      <c r="F12" s="178">
        <f t="shared" ref="F12:I12" si="0">SUM(F13+F22+F19)</f>
        <v>4322655</v>
      </c>
      <c r="G12" s="178">
        <f t="shared" si="0"/>
        <v>4576791</v>
      </c>
      <c r="H12" s="178">
        <f t="shared" si="0"/>
        <v>4573791</v>
      </c>
      <c r="I12" s="178">
        <f t="shared" si="0"/>
        <v>4573791</v>
      </c>
      <c r="L12" s="197"/>
      <c r="M12" s="197"/>
    </row>
    <row r="13" spans="1:13" s="35" customFormat="1" x14ac:dyDescent="0.2">
      <c r="A13" s="34"/>
      <c r="B13" s="34"/>
      <c r="C13" s="34">
        <v>57</v>
      </c>
      <c r="D13" s="34" t="s">
        <v>43</v>
      </c>
      <c r="E13" s="179">
        <f>SUM(E14+E17)</f>
        <v>3423547.88</v>
      </c>
      <c r="F13" s="179">
        <f>SUM(F14+F17)</f>
        <v>4224117</v>
      </c>
      <c r="G13" s="179">
        <f>SUM(G14+G17)</f>
        <v>4309400</v>
      </c>
      <c r="H13" s="179">
        <f t="shared" ref="H13:I13" si="1">SUM(H14+H17)</f>
        <v>4309400</v>
      </c>
      <c r="I13" s="179">
        <f t="shared" si="1"/>
        <v>4309400</v>
      </c>
      <c r="L13" s="41"/>
      <c r="M13" s="41"/>
    </row>
    <row r="14" spans="1:13" s="144" customFormat="1" ht="24" x14ac:dyDescent="0.2">
      <c r="A14" s="36"/>
      <c r="B14" s="36">
        <v>636</v>
      </c>
      <c r="C14" s="191"/>
      <c r="D14" s="192" t="s">
        <v>91</v>
      </c>
      <c r="E14" s="193">
        <f>SUM(E15:E16)</f>
        <v>3414879.75</v>
      </c>
      <c r="F14" s="193">
        <f>SUM(F15:F16)</f>
        <v>4205766</v>
      </c>
      <c r="G14" s="198">
        <f>SUM(G15:G16)</f>
        <v>4309400</v>
      </c>
      <c r="H14" s="198">
        <f t="shared" ref="H14:I14" si="2">SUM(H15:H16)</f>
        <v>4309400</v>
      </c>
      <c r="I14" s="198">
        <f t="shared" si="2"/>
        <v>4309400</v>
      </c>
      <c r="L14" s="194"/>
      <c r="M14" s="194"/>
    </row>
    <row r="15" spans="1:13" ht="24" x14ac:dyDescent="0.2">
      <c r="A15" s="14"/>
      <c r="B15" s="14">
        <v>6361</v>
      </c>
      <c r="C15" s="37"/>
      <c r="D15" s="38" t="s">
        <v>92</v>
      </c>
      <c r="E15" s="180">
        <v>3386761.95</v>
      </c>
      <c r="F15" s="180">
        <v>4173766</v>
      </c>
      <c r="G15" s="185">
        <v>4273400</v>
      </c>
      <c r="H15" s="185">
        <v>4273400</v>
      </c>
      <c r="I15" s="39">
        <v>4273400</v>
      </c>
    </row>
    <row r="16" spans="1:13" ht="24" x14ac:dyDescent="0.2">
      <c r="A16" s="14"/>
      <c r="B16" s="14">
        <v>6362</v>
      </c>
      <c r="C16" s="37"/>
      <c r="D16" s="38" t="s">
        <v>93</v>
      </c>
      <c r="E16" s="180">
        <v>28117.8</v>
      </c>
      <c r="F16" s="180">
        <v>32000</v>
      </c>
      <c r="G16" s="185">
        <v>36000</v>
      </c>
      <c r="H16" s="185">
        <v>36000</v>
      </c>
      <c r="I16" s="39">
        <v>36000</v>
      </c>
    </row>
    <row r="17" spans="1:13" s="144" customFormat="1" ht="24" x14ac:dyDescent="0.2">
      <c r="A17" s="36"/>
      <c r="B17" s="36">
        <v>639</v>
      </c>
      <c r="C17" s="191"/>
      <c r="D17" s="192" t="s">
        <v>94</v>
      </c>
      <c r="E17" s="193">
        <f>E18</f>
        <v>8668.1299999999992</v>
      </c>
      <c r="F17" s="193">
        <f t="shared" ref="F17:I17" si="3">F18</f>
        <v>18351</v>
      </c>
      <c r="G17" s="193">
        <f t="shared" si="3"/>
        <v>0</v>
      </c>
      <c r="H17" s="193">
        <f t="shared" si="3"/>
        <v>0</v>
      </c>
      <c r="I17" s="193">
        <f t="shared" si="3"/>
        <v>0</v>
      </c>
      <c r="J17" s="194"/>
      <c r="K17" s="194"/>
      <c r="L17" s="194"/>
      <c r="M17" s="194"/>
    </row>
    <row r="18" spans="1:13" ht="24" x14ac:dyDescent="0.2">
      <c r="A18" s="14"/>
      <c r="B18" s="14">
        <v>6391</v>
      </c>
      <c r="C18" s="37"/>
      <c r="D18" s="38" t="s">
        <v>95</v>
      </c>
      <c r="E18" s="180">
        <v>8668.1299999999992</v>
      </c>
      <c r="F18" s="180">
        <v>18351</v>
      </c>
      <c r="G18" s="185">
        <v>0</v>
      </c>
      <c r="H18" s="185">
        <v>0</v>
      </c>
      <c r="I18" s="39">
        <v>0</v>
      </c>
      <c r="J18" s="40"/>
      <c r="K18" s="40"/>
    </row>
    <row r="19" spans="1:13" x14ac:dyDescent="0.2">
      <c r="A19" s="14"/>
      <c r="B19" s="34"/>
      <c r="C19" s="34">
        <v>51</v>
      </c>
      <c r="D19" s="12" t="s">
        <v>299</v>
      </c>
      <c r="E19" s="186">
        <f>E20</f>
        <v>0</v>
      </c>
      <c r="F19" s="186">
        <f t="shared" ref="F19:H20" si="4">F20</f>
        <v>0</v>
      </c>
      <c r="G19" s="186">
        <f t="shared" si="4"/>
        <v>63013.65</v>
      </c>
      <c r="H19" s="186">
        <f t="shared" si="4"/>
        <v>60013.65</v>
      </c>
      <c r="I19" s="186">
        <f t="shared" ref="I19:I20" si="5">I20</f>
        <v>60013.65</v>
      </c>
      <c r="J19" s="40"/>
      <c r="K19" s="40"/>
    </row>
    <row r="20" spans="1:13" ht="24" x14ac:dyDescent="0.2">
      <c r="A20" s="14"/>
      <c r="B20" s="36">
        <v>639</v>
      </c>
      <c r="C20" s="36"/>
      <c r="D20" s="192" t="s">
        <v>94</v>
      </c>
      <c r="E20" s="193">
        <f>E21</f>
        <v>0</v>
      </c>
      <c r="F20" s="193">
        <f t="shared" si="4"/>
        <v>0</v>
      </c>
      <c r="G20" s="193">
        <f t="shared" si="4"/>
        <v>63013.65</v>
      </c>
      <c r="H20" s="193">
        <f t="shared" si="4"/>
        <v>60013.65</v>
      </c>
      <c r="I20" s="193">
        <f t="shared" si="5"/>
        <v>60013.65</v>
      </c>
      <c r="J20" s="40"/>
      <c r="K20" s="40"/>
    </row>
    <row r="21" spans="1:13" ht="36" x14ac:dyDescent="0.2">
      <c r="A21" s="14"/>
      <c r="B21" s="14">
        <v>6391</v>
      </c>
      <c r="C21" s="14"/>
      <c r="D21" s="38" t="s">
        <v>97</v>
      </c>
      <c r="E21" s="180">
        <v>0</v>
      </c>
      <c r="F21" s="180">
        <v>0</v>
      </c>
      <c r="G21" s="185">
        <v>63013.65</v>
      </c>
      <c r="H21" s="185">
        <v>60013.65</v>
      </c>
      <c r="I21" s="441">
        <v>60013.65</v>
      </c>
      <c r="J21" s="40"/>
      <c r="K21" s="40"/>
    </row>
    <row r="22" spans="1:13" s="35" customFormat="1" x14ac:dyDescent="0.2">
      <c r="A22" s="34"/>
      <c r="B22" s="34"/>
      <c r="C22" s="34">
        <v>5402</v>
      </c>
      <c r="D22" s="34" t="s">
        <v>48</v>
      </c>
      <c r="E22" s="179">
        <f>E23</f>
        <v>57877.38</v>
      </c>
      <c r="F22" s="179">
        <f>F23</f>
        <v>98538</v>
      </c>
      <c r="G22" s="179">
        <f t="shared" ref="G22:I23" si="6">G23</f>
        <v>204377.35</v>
      </c>
      <c r="H22" s="179">
        <f t="shared" si="6"/>
        <v>204377.35</v>
      </c>
      <c r="I22" s="179">
        <f t="shared" si="6"/>
        <v>204377.35</v>
      </c>
      <c r="J22" s="41"/>
      <c r="K22" s="41"/>
      <c r="L22" s="41"/>
      <c r="M22" s="41"/>
    </row>
    <row r="23" spans="1:13" ht="24" x14ac:dyDescent="0.2">
      <c r="A23" s="14"/>
      <c r="B23" s="36">
        <v>639</v>
      </c>
      <c r="C23" s="14"/>
      <c r="D23" s="38" t="s">
        <v>94</v>
      </c>
      <c r="E23" s="180">
        <f>E24</f>
        <v>57877.38</v>
      </c>
      <c r="F23" s="180">
        <f t="shared" ref="F23" si="7">F24</f>
        <v>98538</v>
      </c>
      <c r="G23" s="180">
        <f t="shared" si="6"/>
        <v>204377.35</v>
      </c>
      <c r="H23" s="180">
        <f t="shared" si="6"/>
        <v>204377.35</v>
      </c>
      <c r="I23" s="180">
        <f t="shared" si="6"/>
        <v>204377.35</v>
      </c>
      <c r="J23" s="40"/>
      <c r="K23" s="40"/>
    </row>
    <row r="24" spans="1:13" ht="36" x14ac:dyDescent="0.2">
      <c r="A24" s="14"/>
      <c r="B24" s="14">
        <v>6393</v>
      </c>
      <c r="C24" s="14"/>
      <c r="D24" s="38" t="s">
        <v>97</v>
      </c>
      <c r="E24" s="180">
        <v>57877.38</v>
      </c>
      <c r="F24" s="180">
        <v>98538</v>
      </c>
      <c r="G24" s="182">
        <v>204377.35</v>
      </c>
      <c r="H24" s="182">
        <v>204377.35</v>
      </c>
      <c r="I24" s="39">
        <v>204377.35</v>
      </c>
      <c r="J24" s="40"/>
      <c r="K24" s="40"/>
    </row>
    <row r="25" spans="1:13" ht="45" customHeight="1" x14ac:dyDescent="0.2">
      <c r="A25" s="42"/>
      <c r="B25" s="42">
        <v>65</v>
      </c>
      <c r="C25" s="43"/>
      <c r="D25" s="44" t="s">
        <v>34</v>
      </c>
      <c r="E25" s="181">
        <f>E26</f>
        <v>31748.69</v>
      </c>
      <c r="F25" s="181">
        <f t="shared" ref="F25:I25" si="8">F26</f>
        <v>34000</v>
      </c>
      <c r="G25" s="181">
        <f t="shared" si="8"/>
        <v>63000</v>
      </c>
      <c r="H25" s="181">
        <f t="shared" si="8"/>
        <v>63000</v>
      </c>
      <c r="I25" s="181">
        <f t="shared" si="8"/>
        <v>63000</v>
      </c>
    </row>
    <row r="26" spans="1:13" s="35" customFormat="1" x14ac:dyDescent="0.2">
      <c r="A26" s="34"/>
      <c r="B26" s="34"/>
      <c r="C26" s="34">
        <v>41</v>
      </c>
      <c r="D26" s="34" t="s">
        <v>42</v>
      </c>
      <c r="E26" s="179">
        <f>E27</f>
        <v>31748.69</v>
      </c>
      <c r="F26" s="179">
        <f>F27</f>
        <v>34000</v>
      </c>
      <c r="G26" s="179">
        <f t="shared" ref="G26:I27" si="9">G27</f>
        <v>63000</v>
      </c>
      <c r="H26" s="179">
        <f t="shared" si="9"/>
        <v>63000</v>
      </c>
      <c r="I26" s="179">
        <f t="shared" si="9"/>
        <v>63000</v>
      </c>
      <c r="L26" s="41"/>
      <c r="M26" s="41"/>
    </row>
    <row r="27" spans="1:13" x14ac:dyDescent="0.2">
      <c r="A27" s="14"/>
      <c r="B27" s="36">
        <v>652</v>
      </c>
      <c r="C27" s="37"/>
      <c r="D27" s="14" t="s">
        <v>98</v>
      </c>
      <c r="E27" s="182">
        <f>E28</f>
        <v>31748.69</v>
      </c>
      <c r="F27" s="182">
        <f>F28</f>
        <v>34000</v>
      </c>
      <c r="G27" s="185">
        <f>G28</f>
        <v>63000</v>
      </c>
      <c r="H27" s="185">
        <f t="shared" si="9"/>
        <v>63000</v>
      </c>
      <c r="I27" s="185">
        <f t="shared" si="9"/>
        <v>63000</v>
      </c>
    </row>
    <row r="28" spans="1:13" x14ac:dyDescent="0.2">
      <c r="A28" s="14"/>
      <c r="B28" s="14">
        <v>6526</v>
      </c>
      <c r="C28" s="37"/>
      <c r="D28" s="14" t="s">
        <v>99</v>
      </c>
      <c r="E28" s="182">
        <v>31748.69</v>
      </c>
      <c r="F28" s="182">
        <v>34000</v>
      </c>
      <c r="G28" s="185">
        <v>63000</v>
      </c>
      <c r="H28" s="185">
        <v>63000</v>
      </c>
      <c r="I28" s="39">
        <v>63000</v>
      </c>
    </row>
    <row r="29" spans="1:13" s="32" customFormat="1" ht="24" x14ac:dyDescent="0.25">
      <c r="A29" s="42"/>
      <c r="B29" s="42">
        <v>66</v>
      </c>
      <c r="C29" s="43"/>
      <c r="D29" s="44" t="s">
        <v>38</v>
      </c>
      <c r="E29" s="181">
        <f>SUM(E31+E35)</f>
        <v>16108.21</v>
      </c>
      <c r="F29" s="181">
        <f>SUM(F30+F34)</f>
        <v>15800</v>
      </c>
      <c r="G29" s="181">
        <f t="shared" ref="G29:I29" si="10">SUM(G31+G35)</f>
        <v>19450</v>
      </c>
      <c r="H29" s="181">
        <f t="shared" si="10"/>
        <v>19450</v>
      </c>
      <c r="I29" s="181">
        <f t="shared" si="10"/>
        <v>19450</v>
      </c>
      <c r="L29" s="197"/>
      <c r="M29" s="197"/>
    </row>
    <row r="30" spans="1:13" s="35" customFormat="1" x14ac:dyDescent="0.2">
      <c r="A30" s="34"/>
      <c r="B30" s="34"/>
      <c r="C30" s="34">
        <v>31</v>
      </c>
      <c r="D30" s="34" t="s">
        <v>44</v>
      </c>
      <c r="E30" s="179">
        <f>E31</f>
        <v>10583.08</v>
      </c>
      <c r="F30" s="179">
        <f t="shared" ref="F30:I30" si="11">F31</f>
        <v>10000</v>
      </c>
      <c r="G30" s="179">
        <f t="shared" si="11"/>
        <v>10000</v>
      </c>
      <c r="H30" s="179">
        <f t="shared" si="11"/>
        <v>10000</v>
      </c>
      <c r="I30" s="179">
        <f t="shared" si="11"/>
        <v>10000</v>
      </c>
      <c r="L30" s="41"/>
      <c r="M30" s="41"/>
    </row>
    <row r="31" spans="1:13" ht="24" x14ac:dyDescent="0.2">
      <c r="A31" s="14"/>
      <c r="B31" s="36">
        <v>661</v>
      </c>
      <c r="C31" s="37"/>
      <c r="D31" s="38" t="s">
        <v>100</v>
      </c>
      <c r="E31" s="180">
        <f>SUM(E32:E33)</f>
        <v>10583.08</v>
      </c>
      <c r="F31" s="180">
        <f>F32+F33</f>
        <v>10000</v>
      </c>
      <c r="G31" s="185">
        <f>G33</f>
        <v>10000</v>
      </c>
      <c r="H31" s="185">
        <f t="shared" ref="H31:I31" si="12">H33</f>
        <v>10000</v>
      </c>
      <c r="I31" s="185">
        <f t="shared" si="12"/>
        <v>10000</v>
      </c>
    </row>
    <row r="32" spans="1:13" x14ac:dyDescent="0.2">
      <c r="A32" s="14"/>
      <c r="B32" s="14">
        <v>6614</v>
      </c>
      <c r="C32" s="37"/>
      <c r="D32" s="38" t="s">
        <v>242</v>
      </c>
      <c r="E32" s="180">
        <v>0</v>
      </c>
      <c r="F32" s="180">
        <v>0</v>
      </c>
      <c r="G32" s="185">
        <v>0</v>
      </c>
      <c r="H32" s="185">
        <v>0</v>
      </c>
      <c r="I32" s="39">
        <v>0</v>
      </c>
    </row>
    <row r="33" spans="1:13" x14ac:dyDescent="0.2">
      <c r="A33" s="14"/>
      <c r="B33" s="14">
        <v>6615</v>
      </c>
      <c r="C33" s="37"/>
      <c r="D33" s="14" t="s">
        <v>101</v>
      </c>
      <c r="E33" s="182">
        <v>10583.08</v>
      </c>
      <c r="F33" s="182">
        <v>10000</v>
      </c>
      <c r="G33" s="185">
        <v>10000</v>
      </c>
      <c r="H33" s="185">
        <v>10000</v>
      </c>
      <c r="I33" s="39">
        <v>10000</v>
      </c>
    </row>
    <row r="34" spans="1:13" s="35" customFormat="1" x14ac:dyDescent="0.2">
      <c r="A34" s="34"/>
      <c r="B34" s="34"/>
      <c r="C34" s="34">
        <v>6103</v>
      </c>
      <c r="D34" s="34" t="s">
        <v>45</v>
      </c>
      <c r="E34" s="179">
        <f>E35</f>
        <v>5525.13</v>
      </c>
      <c r="F34" s="179">
        <f t="shared" ref="F34:G34" si="13">F35</f>
        <v>5800</v>
      </c>
      <c r="G34" s="179">
        <f t="shared" si="13"/>
        <v>9450</v>
      </c>
      <c r="H34" s="179">
        <f t="shared" ref="H34:I35" si="14">H35</f>
        <v>9450</v>
      </c>
      <c r="I34" s="179">
        <f t="shared" si="14"/>
        <v>9450</v>
      </c>
      <c r="L34" s="41"/>
      <c r="M34" s="41"/>
    </row>
    <row r="35" spans="1:13" s="32" customFormat="1" ht="36" x14ac:dyDescent="0.25">
      <c r="A35" s="14"/>
      <c r="B35" s="36">
        <v>663</v>
      </c>
      <c r="C35" s="37"/>
      <c r="D35" s="38" t="s">
        <v>102</v>
      </c>
      <c r="E35" s="180">
        <f>E36</f>
        <v>5525.13</v>
      </c>
      <c r="F35" s="180">
        <f>F36</f>
        <v>5800</v>
      </c>
      <c r="G35" s="185">
        <f>G36</f>
        <v>9450</v>
      </c>
      <c r="H35" s="185">
        <f t="shared" si="14"/>
        <v>9450</v>
      </c>
      <c r="I35" s="185">
        <f t="shared" si="14"/>
        <v>9450</v>
      </c>
      <c r="L35" s="197"/>
      <c r="M35" s="197"/>
    </row>
    <row r="36" spans="1:13" x14ac:dyDescent="0.2">
      <c r="A36" s="14"/>
      <c r="B36" s="14">
        <v>6631</v>
      </c>
      <c r="C36" s="37"/>
      <c r="D36" s="14" t="s">
        <v>103</v>
      </c>
      <c r="E36" s="182">
        <v>5525.13</v>
      </c>
      <c r="F36" s="182">
        <v>5800</v>
      </c>
      <c r="G36" s="185">
        <v>9450</v>
      </c>
      <c r="H36" s="185">
        <v>9450</v>
      </c>
      <c r="I36" s="39">
        <v>9450</v>
      </c>
    </row>
    <row r="37" spans="1:13" ht="24" x14ac:dyDescent="0.2">
      <c r="A37" s="42"/>
      <c r="B37" s="42">
        <v>67</v>
      </c>
      <c r="C37" s="43"/>
      <c r="D37" s="31" t="s">
        <v>31</v>
      </c>
      <c r="E37" s="178">
        <f>E38</f>
        <v>373414.29</v>
      </c>
      <c r="F37" s="178">
        <f t="shared" ref="F37:I38" si="15">F38</f>
        <v>495452</v>
      </c>
      <c r="G37" s="178">
        <f t="shared" si="15"/>
        <v>524152</v>
      </c>
      <c r="H37" s="178">
        <f t="shared" si="15"/>
        <v>511409</v>
      </c>
      <c r="I37" s="178">
        <f t="shared" si="15"/>
        <v>531409</v>
      </c>
    </row>
    <row r="38" spans="1:13" s="35" customFormat="1" x14ac:dyDescent="0.2">
      <c r="A38" s="34"/>
      <c r="B38" s="34"/>
      <c r="C38" s="34">
        <v>11</v>
      </c>
      <c r="D38" s="34" t="s">
        <v>14</v>
      </c>
      <c r="E38" s="179">
        <f>E39</f>
        <v>373414.29</v>
      </c>
      <c r="F38" s="179">
        <f t="shared" si="15"/>
        <v>495452</v>
      </c>
      <c r="G38" s="179">
        <f t="shared" si="15"/>
        <v>524152</v>
      </c>
      <c r="H38" s="179">
        <f t="shared" ref="H38:I38" si="16">H39</f>
        <v>511409</v>
      </c>
      <c r="I38" s="179">
        <f t="shared" si="16"/>
        <v>531409</v>
      </c>
      <c r="L38" s="41"/>
      <c r="M38" s="41"/>
    </row>
    <row r="39" spans="1:13" ht="36" x14ac:dyDescent="0.2">
      <c r="A39" s="14"/>
      <c r="B39" s="14">
        <v>671</v>
      </c>
      <c r="C39" s="37"/>
      <c r="D39" s="38" t="s">
        <v>104</v>
      </c>
      <c r="E39" s="180">
        <f>SUM(E40:E41)</f>
        <v>373414.29</v>
      </c>
      <c r="F39" s="180">
        <f>F40+F41</f>
        <v>495452</v>
      </c>
      <c r="G39" s="185">
        <f>SUM(G40+G41)</f>
        <v>524152</v>
      </c>
      <c r="H39" s="185">
        <f t="shared" ref="H39:I39" si="17">SUM(H40+H41)</f>
        <v>511409</v>
      </c>
      <c r="I39" s="185">
        <f t="shared" si="17"/>
        <v>531409</v>
      </c>
    </row>
    <row r="40" spans="1:13" ht="24" x14ac:dyDescent="0.2">
      <c r="A40" s="14"/>
      <c r="B40" s="14">
        <v>6711</v>
      </c>
      <c r="C40" s="37"/>
      <c r="D40" s="38" t="s">
        <v>105</v>
      </c>
      <c r="E40" s="180">
        <v>342122.91</v>
      </c>
      <c r="F40" s="180">
        <v>365452</v>
      </c>
      <c r="G40" s="185">
        <v>446152</v>
      </c>
      <c r="H40" s="185">
        <v>437409</v>
      </c>
      <c r="I40" s="39">
        <v>437409</v>
      </c>
    </row>
    <row r="41" spans="1:13" ht="36" x14ac:dyDescent="0.2">
      <c r="A41" s="14"/>
      <c r="B41" s="14">
        <v>6712</v>
      </c>
      <c r="C41" s="37"/>
      <c r="D41" s="38" t="s">
        <v>178</v>
      </c>
      <c r="E41" s="180">
        <v>31291.38</v>
      </c>
      <c r="F41" s="180">
        <v>130000</v>
      </c>
      <c r="G41" s="185">
        <v>78000</v>
      </c>
      <c r="H41" s="185">
        <v>74000</v>
      </c>
      <c r="I41" s="39">
        <v>94000</v>
      </c>
    </row>
    <row r="42" spans="1:13" x14ac:dyDescent="0.2">
      <c r="A42" s="47"/>
      <c r="B42" s="47"/>
      <c r="C42" s="48"/>
      <c r="D42" s="199"/>
      <c r="E42" s="200"/>
      <c r="F42" s="200"/>
      <c r="G42" s="183"/>
      <c r="H42" s="183"/>
      <c r="I42" s="201"/>
    </row>
    <row r="43" spans="1:13" x14ac:dyDescent="0.2">
      <c r="A43" s="47"/>
      <c r="B43" s="47"/>
      <c r="C43" s="48"/>
      <c r="D43" s="199"/>
      <c r="E43" s="200"/>
      <c r="F43" s="200"/>
      <c r="G43" s="183"/>
      <c r="H43" s="183"/>
      <c r="I43" s="201"/>
    </row>
    <row r="44" spans="1:13" x14ac:dyDescent="0.2">
      <c r="A44" s="47"/>
      <c r="B44" s="47"/>
      <c r="C44" s="48"/>
      <c r="D44" s="48"/>
      <c r="E44" s="183"/>
      <c r="F44" s="183"/>
      <c r="G44" s="183"/>
      <c r="H44" s="183"/>
      <c r="I44" s="201"/>
    </row>
    <row r="45" spans="1:13" x14ac:dyDescent="0.2">
      <c r="A45" s="472" t="s">
        <v>72</v>
      </c>
      <c r="B45" s="474"/>
      <c r="C45" s="474"/>
      <c r="D45" s="474"/>
      <c r="E45" s="474"/>
      <c r="F45" s="474"/>
      <c r="G45" s="474"/>
      <c r="H45" s="474"/>
      <c r="I45" s="474"/>
    </row>
    <row r="46" spans="1:13" x14ac:dyDescent="0.2">
      <c r="A46" s="47"/>
      <c r="B46" s="47"/>
      <c r="C46" s="48"/>
      <c r="D46" s="48"/>
      <c r="E46" s="183"/>
      <c r="F46" s="183"/>
      <c r="G46" s="183"/>
      <c r="H46" s="183"/>
      <c r="I46" s="201"/>
    </row>
    <row r="47" spans="1:13" ht="24" x14ac:dyDescent="0.2">
      <c r="A47" s="25" t="s">
        <v>10</v>
      </c>
      <c r="B47" s="26" t="s">
        <v>11</v>
      </c>
      <c r="C47" s="26" t="s">
        <v>12</v>
      </c>
      <c r="D47" s="26" t="s">
        <v>90</v>
      </c>
      <c r="E47" s="49" t="s">
        <v>285</v>
      </c>
      <c r="F47" s="49" t="s">
        <v>296</v>
      </c>
      <c r="G47" s="49" t="s">
        <v>297</v>
      </c>
      <c r="H47" s="196" t="s">
        <v>236</v>
      </c>
      <c r="I47" s="196" t="s">
        <v>286</v>
      </c>
    </row>
    <row r="48" spans="1:13" s="206" customFormat="1" x14ac:dyDescent="0.2">
      <c r="A48" s="204"/>
      <c r="B48" s="204"/>
      <c r="C48" s="204"/>
      <c r="D48" s="204"/>
      <c r="E48" s="27">
        <v>1</v>
      </c>
      <c r="F48" s="27">
        <v>2</v>
      </c>
      <c r="G48" s="27">
        <v>3</v>
      </c>
      <c r="H48" s="27">
        <v>4</v>
      </c>
      <c r="I48" s="205">
        <v>5</v>
      </c>
      <c r="L48" s="282"/>
      <c r="M48" s="282"/>
    </row>
    <row r="49" spans="1:16" x14ac:dyDescent="0.2">
      <c r="A49" s="50">
        <v>9</v>
      </c>
      <c r="B49" s="50"/>
      <c r="C49" s="50"/>
      <c r="D49" s="50" t="s">
        <v>69</v>
      </c>
      <c r="E49" s="184"/>
      <c r="F49" s="184"/>
      <c r="G49" s="184"/>
      <c r="H49" s="184"/>
      <c r="I49" s="141"/>
    </row>
    <row r="50" spans="1:16" s="144" customFormat="1" x14ac:dyDescent="0.2">
      <c r="A50" s="30"/>
      <c r="B50" s="30">
        <v>92</v>
      </c>
      <c r="C50" s="30"/>
      <c r="D50" s="30" t="s">
        <v>70</v>
      </c>
      <c r="E50" s="195">
        <f>SUM(E51:E59)</f>
        <v>42966.78</v>
      </c>
      <c r="F50" s="195">
        <f t="shared" ref="F50:I50" si="18">SUM(F51:F59)</f>
        <v>0</v>
      </c>
      <c r="G50" s="195">
        <f t="shared" si="18"/>
        <v>23500</v>
      </c>
      <c r="H50" s="195">
        <f t="shared" si="18"/>
        <v>0</v>
      </c>
      <c r="I50" s="195">
        <f t="shared" si="18"/>
        <v>0</v>
      </c>
      <c r="L50" s="194"/>
      <c r="M50" s="194"/>
    </row>
    <row r="51" spans="1:16" x14ac:dyDescent="0.2">
      <c r="A51" s="14"/>
      <c r="B51" s="14"/>
      <c r="C51" s="37">
        <v>9231</v>
      </c>
      <c r="D51" s="37" t="s">
        <v>66</v>
      </c>
      <c r="E51" s="185">
        <v>2000</v>
      </c>
      <c r="F51" s="185"/>
      <c r="G51" s="185">
        <v>5000</v>
      </c>
      <c r="H51" s="185">
        <v>0</v>
      </c>
      <c r="I51" s="39">
        <v>0</v>
      </c>
    </row>
    <row r="52" spans="1:16" x14ac:dyDescent="0.2">
      <c r="A52" s="14"/>
      <c r="B52" s="14"/>
      <c r="C52" s="37">
        <v>9241</v>
      </c>
      <c r="D52" s="37" t="s">
        <v>42</v>
      </c>
      <c r="E52" s="185">
        <v>7500</v>
      </c>
      <c r="F52" s="185">
        <v>0</v>
      </c>
      <c r="G52" s="185">
        <v>16000</v>
      </c>
      <c r="H52" s="185">
        <v>0</v>
      </c>
      <c r="I52" s="39">
        <v>0</v>
      </c>
    </row>
    <row r="53" spans="1:16" x14ac:dyDescent="0.2">
      <c r="A53" s="14"/>
      <c r="B53" s="14"/>
      <c r="C53" s="37">
        <v>92530</v>
      </c>
      <c r="D53" s="37" t="s">
        <v>47</v>
      </c>
      <c r="E53" s="185">
        <v>19044.59</v>
      </c>
      <c r="F53" s="185">
        <v>0</v>
      </c>
      <c r="G53" s="185">
        <v>0</v>
      </c>
      <c r="H53" s="185">
        <v>0</v>
      </c>
      <c r="I53" s="39">
        <v>0</v>
      </c>
    </row>
    <row r="54" spans="1:16" x14ac:dyDescent="0.2">
      <c r="A54" s="14"/>
      <c r="B54" s="14"/>
      <c r="C54" s="37">
        <v>925401</v>
      </c>
      <c r="D54" s="37" t="s">
        <v>85</v>
      </c>
      <c r="E54" s="185">
        <v>0</v>
      </c>
      <c r="F54" s="185">
        <v>0</v>
      </c>
      <c r="G54" s="185">
        <v>0</v>
      </c>
      <c r="H54" s="185">
        <v>0</v>
      </c>
      <c r="I54" s="39">
        <v>0</v>
      </c>
    </row>
    <row r="55" spans="1:16" x14ac:dyDescent="0.2">
      <c r="A55" s="14"/>
      <c r="B55" s="14"/>
      <c r="C55" s="37">
        <v>9257</v>
      </c>
      <c r="D55" s="37" t="s">
        <v>43</v>
      </c>
      <c r="E55" s="185">
        <v>0</v>
      </c>
      <c r="F55" s="185">
        <v>0</v>
      </c>
      <c r="G55" s="185">
        <v>900</v>
      </c>
      <c r="H55" s="185">
        <v>0</v>
      </c>
      <c r="I55" s="39">
        <v>0</v>
      </c>
    </row>
    <row r="56" spans="1:16" x14ac:dyDescent="0.2">
      <c r="A56" s="14"/>
      <c r="B56" s="14"/>
      <c r="C56" s="37">
        <v>926103</v>
      </c>
      <c r="D56" s="37" t="s">
        <v>45</v>
      </c>
      <c r="E56" s="185">
        <v>250</v>
      </c>
      <c r="F56" s="185">
        <v>0</v>
      </c>
      <c r="G56" s="185">
        <v>1600</v>
      </c>
      <c r="H56" s="185">
        <v>0</v>
      </c>
      <c r="I56" s="39">
        <v>0</v>
      </c>
    </row>
    <row r="57" spans="1:16" x14ac:dyDescent="0.2">
      <c r="A57" s="14"/>
      <c r="B57" s="14"/>
      <c r="C57" s="37">
        <v>925402</v>
      </c>
      <c r="D57" s="37" t="s">
        <v>299</v>
      </c>
      <c r="E57" s="185">
        <v>2169.0300000000002</v>
      </c>
      <c r="F57" s="185">
        <v>0</v>
      </c>
      <c r="G57" s="185">
        <v>0</v>
      </c>
      <c r="H57" s="185">
        <v>0</v>
      </c>
      <c r="I57" s="39">
        <v>0</v>
      </c>
    </row>
    <row r="58" spans="1:16" x14ac:dyDescent="0.2">
      <c r="A58" s="14"/>
      <c r="B58" s="14"/>
      <c r="C58" s="37">
        <v>92112</v>
      </c>
      <c r="D58" s="37" t="s">
        <v>300</v>
      </c>
      <c r="E58" s="185">
        <v>12003.16</v>
      </c>
      <c r="F58" s="185">
        <v>0</v>
      </c>
      <c r="G58" s="185">
        <v>0</v>
      </c>
      <c r="H58" s="185">
        <v>0</v>
      </c>
      <c r="I58" s="39">
        <v>0</v>
      </c>
    </row>
    <row r="59" spans="1:16" x14ac:dyDescent="0.2">
      <c r="A59" s="14"/>
      <c r="B59" s="14"/>
      <c r="C59" s="37"/>
      <c r="D59" s="37"/>
      <c r="E59" s="185"/>
      <c r="F59" s="185"/>
      <c r="G59" s="185"/>
      <c r="H59" s="185">
        <v>0</v>
      </c>
      <c r="I59" s="39">
        <v>0</v>
      </c>
    </row>
    <row r="60" spans="1:16" x14ac:dyDescent="0.2">
      <c r="A60" s="47"/>
      <c r="B60" s="47"/>
      <c r="C60" s="48"/>
      <c r="D60" s="48"/>
      <c r="E60" s="183"/>
      <c r="F60" s="183"/>
      <c r="G60" s="183"/>
      <c r="H60" s="183"/>
      <c r="I60" s="201"/>
    </row>
    <row r="62" spans="1:16" ht="12.75" x14ac:dyDescent="0.2">
      <c r="A62" s="448" t="s">
        <v>15</v>
      </c>
      <c r="B62" s="470"/>
      <c r="C62" s="470"/>
      <c r="D62" s="470"/>
      <c r="E62" s="470"/>
      <c r="F62" s="470"/>
      <c r="G62" s="470"/>
      <c r="H62" s="470"/>
      <c r="I62" s="470"/>
      <c r="N62" s="40"/>
      <c r="O62" s="40"/>
      <c r="P62" s="40"/>
    </row>
    <row r="63" spans="1:16" x14ac:dyDescent="0.2">
      <c r="A63" s="22"/>
      <c r="B63" s="22"/>
      <c r="C63" s="22"/>
      <c r="D63" s="22"/>
      <c r="E63" s="152"/>
      <c r="F63" s="152"/>
      <c r="G63" s="152"/>
      <c r="H63" s="152"/>
      <c r="I63" s="23"/>
      <c r="J63" s="24"/>
      <c r="N63" s="40"/>
      <c r="O63" s="40"/>
      <c r="P63" s="40"/>
    </row>
    <row r="64" spans="1:16" ht="24" x14ac:dyDescent="0.2">
      <c r="A64" s="25" t="s">
        <v>10</v>
      </c>
      <c r="B64" s="26" t="s">
        <v>11</v>
      </c>
      <c r="C64" s="26" t="s">
        <v>12</v>
      </c>
      <c r="D64" s="26" t="s">
        <v>90</v>
      </c>
      <c r="E64" s="49" t="s">
        <v>285</v>
      </c>
      <c r="F64" s="49" t="s">
        <v>296</v>
      </c>
      <c r="G64" s="49" t="s">
        <v>297</v>
      </c>
      <c r="H64" s="49" t="s">
        <v>236</v>
      </c>
      <c r="I64" s="49" t="s">
        <v>286</v>
      </c>
      <c r="N64" s="40"/>
      <c r="O64" s="40"/>
      <c r="P64" s="40"/>
    </row>
    <row r="65" spans="1:16" s="207" customFormat="1" x14ac:dyDescent="0.2">
      <c r="A65" s="157"/>
      <c r="B65" s="158"/>
      <c r="C65" s="158"/>
      <c r="D65" s="159"/>
      <c r="E65" s="159">
        <v>1</v>
      </c>
      <c r="F65" s="159">
        <v>2</v>
      </c>
      <c r="G65" s="159">
        <v>3</v>
      </c>
      <c r="H65" s="159">
        <v>4</v>
      </c>
      <c r="I65" s="28">
        <v>5</v>
      </c>
      <c r="L65" s="283"/>
      <c r="M65" s="283">
        <v>2026</v>
      </c>
      <c r="N65" s="283">
        <v>2027</v>
      </c>
      <c r="O65" s="283">
        <v>2028</v>
      </c>
      <c r="P65" s="283"/>
    </row>
    <row r="66" spans="1:16" ht="15.75" customHeight="1" x14ac:dyDescent="0.2">
      <c r="A66" s="50">
        <v>3</v>
      </c>
      <c r="B66" s="50"/>
      <c r="C66" s="50"/>
      <c r="D66" s="50" t="s">
        <v>16</v>
      </c>
      <c r="E66" s="184">
        <f>SUM(E67+E121+E315+E330+E341)</f>
        <v>3881771.9999999991</v>
      </c>
      <c r="F66" s="184">
        <f>SUM(F67+F121+F315+F330+F341)</f>
        <v>4702207</v>
      </c>
      <c r="G66" s="184">
        <f>SUM(G67+G121+G315+G330+G341)</f>
        <v>5046893</v>
      </c>
      <c r="H66" s="184">
        <f t="shared" ref="H66:I66" si="19">SUM(H67+H121+H315+H330+H341)</f>
        <v>5018650</v>
      </c>
      <c r="I66" s="184">
        <f t="shared" si="19"/>
        <v>5018650</v>
      </c>
      <c r="K66" s="51"/>
      <c r="L66" s="437" t="s">
        <v>211</v>
      </c>
      <c r="M66" s="443">
        <f>SUM(G68+G122+G331+G342+G347+G401+G397)</f>
        <v>524152</v>
      </c>
      <c r="N66" s="443">
        <f>SUM(H68+H122+H331+H342+H347+H401+H397)</f>
        <v>511409</v>
      </c>
      <c r="O66" s="443">
        <f>SUM(I68+I122+I331+I342+I347+I401+I397)</f>
        <v>531409</v>
      </c>
      <c r="P66" s="40"/>
    </row>
    <row r="67" spans="1:16" ht="15.75" customHeight="1" x14ac:dyDescent="0.2">
      <c r="A67" s="30"/>
      <c r="B67" s="31">
        <v>31</v>
      </c>
      <c r="C67" s="31"/>
      <c r="D67" s="31" t="s">
        <v>17</v>
      </c>
      <c r="E67" s="178">
        <f>E68+E75+E82+E96+E120+E99+E106+E113</f>
        <v>3198732.3699999996</v>
      </c>
      <c r="F67" s="178">
        <f>SUM(F68+F75+F82+F96+F99+F113+F106)</f>
        <v>3927600</v>
      </c>
      <c r="G67" s="178">
        <f>SUM(G68+G75+G82+G96+G120+G89+G99+G106+G113)</f>
        <v>4191960</v>
      </c>
      <c r="H67" s="178">
        <f t="shared" ref="H67:I67" si="20">SUM(H68+H75+H82+H96+H120+H89+H99+H106+H113)</f>
        <v>4191960</v>
      </c>
      <c r="I67" s="178">
        <f t="shared" si="20"/>
        <v>4191960</v>
      </c>
      <c r="L67" s="438" t="s">
        <v>215</v>
      </c>
      <c r="M67" s="443">
        <f>SUM(G82+G261+G337+G393)</f>
        <v>4309400</v>
      </c>
      <c r="N67" s="443">
        <f>SUM(H82+H261+H337+H393)</f>
        <v>4309400</v>
      </c>
      <c r="O67" s="443">
        <f>SUM(I82+I261+I337+I393)</f>
        <v>4309400</v>
      </c>
      <c r="P67" s="40"/>
    </row>
    <row r="68" spans="1:16" s="46" customFormat="1" ht="12.75" x14ac:dyDescent="0.2">
      <c r="A68" s="45"/>
      <c r="B68" s="45"/>
      <c r="C68" s="34">
        <v>11</v>
      </c>
      <c r="D68" s="34" t="s">
        <v>14</v>
      </c>
      <c r="E68" s="179">
        <f t="shared" ref="E68" si="21">SUM(E69+E71+E73)</f>
        <v>100178.66</v>
      </c>
      <c r="F68" s="179">
        <v>78700</v>
      </c>
      <c r="G68" s="179">
        <f>SUM(G69+G71+G73)</f>
        <v>135904</v>
      </c>
      <c r="H68" s="179">
        <f t="shared" ref="H68:I68" si="22">SUM(H69+H71+H73)</f>
        <v>135904</v>
      </c>
      <c r="I68" s="179">
        <f t="shared" si="22"/>
        <v>135904</v>
      </c>
      <c r="L68" s="438" t="s">
        <v>218</v>
      </c>
      <c r="M68" s="443">
        <f>SUM(G96+G150+G334+G324)</f>
        <v>10000</v>
      </c>
      <c r="N68" s="443">
        <f>SUM(H96+H150+H334+H324)</f>
        <v>10000</v>
      </c>
      <c r="O68" s="443">
        <f>SUM(I96+I150+I334+I324)</f>
        <v>10000</v>
      </c>
      <c r="P68" s="284"/>
    </row>
    <row r="69" spans="1:16" ht="12.75" x14ac:dyDescent="0.2">
      <c r="A69" s="14"/>
      <c r="B69" s="36">
        <v>311</v>
      </c>
      <c r="C69" s="37"/>
      <c r="D69" s="38" t="s">
        <v>106</v>
      </c>
      <c r="E69" s="180">
        <f>E70</f>
        <v>80771.8</v>
      </c>
      <c r="F69" s="180"/>
      <c r="G69" s="185">
        <f>G70</f>
        <v>112089</v>
      </c>
      <c r="H69" s="185">
        <f t="shared" ref="H69" si="23">H70</f>
        <v>112089</v>
      </c>
      <c r="I69" s="185">
        <f>I70</f>
        <v>112089</v>
      </c>
      <c r="L69" s="438" t="s">
        <v>219</v>
      </c>
      <c r="M69" s="443">
        <f>SUM(G199+G336+G378)</f>
        <v>63000</v>
      </c>
      <c r="N69" s="443">
        <f>SUM(H199+H336+H378)</f>
        <v>63000</v>
      </c>
      <c r="O69" s="443">
        <f>SUM(I199+I336+I378)</f>
        <v>63000</v>
      </c>
      <c r="P69" s="40"/>
    </row>
    <row r="70" spans="1:16" ht="12.75" x14ac:dyDescent="0.2">
      <c r="A70" s="14"/>
      <c r="B70" s="14">
        <v>3111</v>
      </c>
      <c r="C70" s="37"/>
      <c r="D70" s="38" t="s">
        <v>107</v>
      </c>
      <c r="E70" s="180">
        <v>80771.8</v>
      </c>
      <c r="F70" s="180"/>
      <c r="G70" s="185">
        <v>112089</v>
      </c>
      <c r="H70" s="185">
        <v>112089</v>
      </c>
      <c r="I70" s="39">
        <v>112089</v>
      </c>
      <c r="L70" s="439" t="s">
        <v>228</v>
      </c>
      <c r="M70" s="444">
        <f>SUM(G120+G285+G390)</f>
        <v>9450</v>
      </c>
      <c r="N70" s="444">
        <f>SUM(H120+H285+H390)</f>
        <v>9450</v>
      </c>
      <c r="O70" s="444">
        <f>SUM(I120+I285+I390)</f>
        <v>9450</v>
      </c>
      <c r="P70" s="40"/>
    </row>
    <row r="71" spans="1:16" ht="12.75" x14ac:dyDescent="0.2">
      <c r="A71" s="14"/>
      <c r="B71" s="36">
        <v>312</v>
      </c>
      <c r="C71" s="37"/>
      <c r="D71" s="38" t="s">
        <v>108</v>
      </c>
      <c r="E71" s="180">
        <f>E72</f>
        <v>6265.88</v>
      </c>
      <c r="F71" s="180"/>
      <c r="G71" s="185">
        <f t="shared" ref="G71:I71" si="24">G72</f>
        <v>5285</v>
      </c>
      <c r="H71" s="185">
        <f t="shared" si="24"/>
        <v>5285</v>
      </c>
      <c r="I71" s="185">
        <f t="shared" si="24"/>
        <v>5285</v>
      </c>
      <c r="L71" s="438" t="s">
        <v>229</v>
      </c>
      <c r="M71" s="443">
        <f>SUM(G75+G242)</f>
        <v>204377.35</v>
      </c>
      <c r="N71" s="443">
        <f>SUM(H75+H242)</f>
        <v>204377.35</v>
      </c>
      <c r="O71" s="443">
        <f>SUM(I75+I242)</f>
        <v>204377.35</v>
      </c>
      <c r="P71" s="40"/>
    </row>
    <row r="72" spans="1:16" ht="12.75" x14ac:dyDescent="0.2">
      <c r="A72" s="14"/>
      <c r="B72" s="14">
        <v>3121</v>
      </c>
      <c r="C72" s="37"/>
      <c r="D72" s="38" t="s">
        <v>108</v>
      </c>
      <c r="E72" s="180">
        <v>6265.88</v>
      </c>
      <c r="F72" s="180"/>
      <c r="G72" s="185">
        <v>5285</v>
      </c>
      <c r="H72" s="185">
        <v>5285</v>
      </c>
      <c r="I72" s="39">
        <v>5285</v>
      </c>
      <c r="L72" s="438" t="s">
        <v>287</v>
      </c>
      <c r="M72" s="443">
        <f>SUM(G89+G254+G406)</f>
        <v>63013.65</v>
      </c>
      <c r="N72" s="443">
        <f>SUM(H89+H254+H406)</f>
        <v>60013.65</v>
      </c>
      <c r="O72" s="443">
        <f>SUM(I89+I254+I406)</f>
        <v>60013.65</v>
      </c>
      <c r="P72" s="40"/>
    </row>
    <row r="73" spans="1:16" ht="12.75" x14ac:dyDescent="0.2">
      <c r="A73" s="14"/>
      <c r="B73" s="36">
        <v>313</v>
      </c>
      <c r="C73" s="37"/>
      <c r="D73" s="38" t="s">
        <v>109</v>
      </c>
      <c r="E73" s="180">
        <f>E74</f>
        <v>13140.98</v>
      </c>
      <c r="F73" s="180"/>
      <c r="G73" s="185">
        <f>G74</f>
        <v>18530</v>
      </c>
      <c r="H73" s="185">
        <f t="shared" ref="H73:I73" si="25">H74</f>
        <v>18530</v>
      </c>
      <c r="I73" s="185">
        <f t="shared" si="25"/>
        <v>18530</v>
      </c>
      <c r="L73" s="438" t="s">
        <v>309</v>
      </c>
      <c r="M73" s="440">
        <f>SUM(G106+G113+G178+G219+G238+G248+G260+G280+G300+G310+G328+G335+G340+G355+G371+G385)</f>
        <v>23500</v>
      </c>
      <c r="N73" s="440">
        <f>SUM(H106+H113+H178+H219+H238+H248+H260+H280+H300+H310+H328+H335+H340+H355+H371+H385)</f>
        <v>0</v>
      </c>
      <c r="O73" s="440">
        <f>SUM(I106+I113+I178+I219+I238+I248+I260+I280+I300+I310+I328+I335+I340+I355+I371+I385)</f>
        <v>0</v>
      </c>
      <c r="P73" s="40"/>
    </row>
    <row r="74" spans="1:16" ht="24" x14ac:dyDescent="0.2">
      <c r="A74" s="14"/>
      <c r="B74" s="14">
        <v>3132</v>
      </c>
      <c r="C74" s="37"/>
      <c r="D74" s="38" t="s">
        <v>110</v>
      </c>
      <c r="E74" s="180">
        <v>13140.98</v>
      </c>
      <c r="F74" s="180"/>
      <c r="G74" s="185">
        <v>18530</v>
      </c>
      <c r="H74" s="185">
        <v>18530</v>
      </c>
      <c r="I74" s="39">
        <v>18530</v>
      </c>
      <c r="M74" s="436">
        <f>SUM(M66:M73)</f>
        <v>5206893</v>
      </c>
      <c r="N74" s="436">
        <f t="shared" ref="N74:O74" si="26">SUM(N66:N73)</f>
        <v>5167650</v>
      </c>
      <c r="O74" s="436">
        <f t="shared" si="26"/>
        <v>5187650</v>
      </c>
      <c r="P74" s="40"/>
    </row>
    <row r="75" spans="1:16" s="46" customFormat="1" x14ac:dyDescent="0.2">
      <c r="A75" s="45"/>
      <c r="B75" s="45"/>
      <c r="C75" s="34">
        <v>5402</v>
      </c>
      <c r="D75" s="34" t="s">
        <v>48</v>
      </c>
      <c r="E75" s="179">
        <f t="shared" ref="E75" si="27">SUM(E76+E78+E80)</f>
        <v>46664.520000000004</v>
      </c>
      <c r="F75" s="179">
        <v>99600</v>
      </c>
      <c r="G75" s="179">
        <f>SUM(G76+G78+G80)</f>
        <v>184497.6</v>
      </c>
      <c r="H75" s="179">
        <f t="shared" ref="H75:I75" si="28">SUM(H76+H78+H80)</f>
        <v>184497.6</v>
      </c>
      <c r="I75" s="179">
        <f t="shared" si="28"/>
        <v>184497.6</v>
      </c>
      <c r="L75" s="284"/>
      <c r="M75" s="284"/>
    </row>
    <row r="76" spans="1:16" x14ac:dyDescent="0.2">
      <c r="A76" s="14"/>
      <c r="B76" s="36">
        <v>311</v>
      </c>
      <c r="C76" s="37"/>
      <c r="D76" s="38" t="s">
        <v>106</v>
      </c>
      <c r="E76" s="180">
        <f>E77</f>
        <v>36840.410000000003</v>
      </c>
      <c r="F76" s="180"/>
      <c r="G76" s="185">
        <f>G77</f>
        <v>149745.35</v>
      </c>
      <c r="H76" s="185">
        <f t="shared" ref="H76:I76" si="29">H77</f>
        <v>149745.35</v>
      </c>
      <c r="I76" s="185">
        <f t="shared" si="29"/>
        <v>149745.35</v>
      </c>
    </row>
    <row r="77" spans="1:16" x14ac:dyDescent="0.2">
      <c r="A77" s="14"/>
      <c r="B77" s="14">
        <v>3111</v>
      </c>
      <c r="C77" s="37"/>
      <c r="D77" s="38" t="s">
        <v>107</v>
      </c>
      <c r="E77" s="180">
        <v>36840.410000000003</v>
      </c>
      <c r="F77" s="180"/>
      <c r="G77" s="185">
        <v>149745.35</v>
      </c>
      <c r="H77" s="185">
        <v>149745.35</v>
      </c>
      <c r="I77" s="39">
        <v>149745.35</v>
      </c>
    </row>
    <row r="78" spans="1:16" x14ac:dyDescent="0.2">
      <c r="A78" s="14"/>
      <c r="B78" s="36">
        <v>312</v>
      </c>
      <c r="C78" s="37"/>
      <c r="D78" s="38" t="s">
        <v>108</v>
      </c>
      <c r="E78" s="180">
        <f>E79</f>
        <v>3929.64</v>
      </c>
      <c r="F78" s="180"/>
      <c r="G78" s="185">
        <f>G79</f>
        <v>10042.75</v>
      </c>
      <c r="H78" s="185">
        <f t="shared" ref="H78:I78" si="30">H79</f>
        <v>10042.75</v>
      </c>
      <c r="I78" s="185">
        <f t="shared" si="30"/>
        <v>10042.75</v>
      </c>
    </row>
    <row r="79" spans="1:16" x14ac:dyDescent="0.2">
      <c r="A79" s="14"/>
      <c r="B79" s="14">
        <v>3121</v>
      </c>
      <c r="C79" s="37"/>
      <c r="D79" s="38" t="s">
        <v>108</v>
      </c>
      <c r="E79" s="180">
        <v>3929.64</v>
      </c>
      <c r="F79" s="180"/>
      <c r="G79" s="185">
        <v>10042.75</v>
      </c>
      <c r="H79" s="185">
        <v>10042.75</v>
      </c>
      <c r="I79" s="39">
        <v>10042.75</v>
      </c>
    </row>
    <row r="80" spans="1:16" x14ac:dyDescent="0.2">
      <c r="A80" s="14"/>
      <c r="B80" s="36">
        <v>313</v>
      </c>
      <c r="C80" s="37"/>
      <c r="D80" s="38" t="s">
        <v>109</v>
      </c>
      <c r="E80" s="180">
        <f>E81</f>
        <v>5894.47</v>
      </c>
      <c r="F80" s="180"/>
      <c r="G80" s="185">
        <f>G81</f>
        <v>24709.5</v>
      </c>
      <c r="H80" s="185">
        <f t="shared" ref="H80:I80" si="31">H81</f>
        <v>24709.5</v>
      </c>
      <c r="I80" s="185">
        <f t="shared" si="31"/>
        <v>24709.5</v>
      </c>
    </row>
    <row r="81" spans="1:13" ht="24" x14ac:dyDescent="0.2">
      <c r="A81" s="14"/>
      <c r="B81" s="14">
        <v>3132</v>
      </c>
      <c r="C81" s="37"/>
      <c r="D81" s="38" t="s">
        <v>110</v>
      </c>
      <c r="E81" s="180">
        <v>5894.47</v>
      </c>
      <c r="F81" s="180"/>
      <c r="G81" s="185">
        <v>24709.5</v>
      </c>
      <c r="H81" s="185">
        <v>24709.5</v>
      </c>
      <c r="I81" s="39">
        <v>24709.5</v>
      </c>
    </row>
    <row r="82" spans="1:13" s="46" customFormat="1" x14ac:dyDescent="0.2">
      <c r="A82" s="45"/>
      <c r="B82" s="45"/>
      <c r="C82" s="34">
        <v>57</v>
      </c>
      <c r="D82" s="34" t="s">
        <v>43</v>
      </c>
      <c r="E82" s="179">
        <f t="shared" ref="E82" si="32">SUM(E83+E85+E87)</f>
        <v>3029884.63</v>
      </c>
      <c r="F82" s="179">
        <v>3747300</v>
      </c>
      <c r="G82" s="179">
        <f>SUM(G83+G85+G87)</f>
        <v>3837000</v>
      </c>
      <c r="H82" s="179">
        <f t="shared" ref="H82:I82" si="33">SUM(H83+H85+H87)</f>
        <v>3837000</v>
      </c>
      <c r="I82" s="179">
        <f t="shared" si="33"/>
        <v>3837000</v>
      </c>
      <c r="L82" s="284"/>
      <c r="M82" s="284"/>
    </row>
    <row r="83" spans="1:13" x14ac:dyDescent="0.2">
      <c r="A83" s="14"/>
      <c r="B83" s="36">
        <v>311</v>
      </c>
      <c r="C83" s="37"/>
      <c r="D83" s="38" t="s">
        <v>106</v>
      </c>
      <c r="E83" s="180">
        <f>E84</f>
        <v>2502830.5499999998</v>
      </c>
      <c r="F83" s="180"/>
      <c r="G83" s="185">
        <f>G84</f>
        <v>3190000</v>
      </c>
      <c r="H83" s="185">
        <f t="shared" ref="H83:I83" si="34">H84</f>
        <v>3190000</v>
      </c>
      <c r="I83" s="185">
        <f t="shared" si="34"/>
        <v>3190000</v>
      </c>
    </row>
    <row r="84" spans="1:13" x14ac:dyDescent="0.2">
      <c r="A84" s="14"/>
      <c r="B84" s="14">
        <v>3111</v>
      </c>
      <c r="C84" s="37"/>
      <c r="D84" s="38" t="s">
        <v>107</v>
      </c>
      <c r="E84" s="180">
        <v>2502830.5499999998</v>
      </c>
      <c r="F84" s="180"/>
      <c r="G84" s="185">
        <v>3190000</v>
      </c>
      <c r="H84" s="185">
        <v>3190000</v>
      </c>
      <c r="I84" s="39">
        <v>3190000</v>
      </c>
    </row>
    <row r="85" spans="1:13" x14ac:dyDescent="0.2">
      <c r="A85" s="14"/>
      <c r="B85" s="36">
        <v>312</v>
      </c>
      <c r="C85" s="37"/>
      <c r="D85" s="38" t="s">
        <v>108</v>
      </c>
      <c r="E85" s="180">
        <f>E86</f>
        <v>114246.25</v>
      </c>
      <c r="F85" s="180"/>
      <c r="G85" s="185">
        <f>G86</f>
        <v>120000</v>
      </c>
      <c r="H85" s="185">
        <f t="shared" ref="H85:I85" si="35">H86</f>
        <v>120000</v>
      </c>
      <c r="I85" s="185">
        <f t="shared" si="35"/>
        <v>120000</v>
      </c>
    </row>
    <row r="86" spans="1:13" x14ac:dyDescent="0.2">
      <c r="A86" s="14"/>
      <c r="B86" s="14">
        <v>3121</v>
      </c>
      <c r="C86" s="37"/>
      <c r="D86" s="38" t="s">
        <v>108</v>
      </c>
      <c r="E86" s="180">
        <v>114246.25</v>
      </c>
      <c r="F86" s="180"/>
      <c r="G86" s="185">
        <v>120000</v>
      </c>
      <c r="H86" s="185">
        <v>120000</v>
      </c>
      <c r="I86" s="39">
        <v>120000</v>
      </c>
    </row>
    <row r="87" spans="1:13" x14ac:dyDescent="0.2">
      <c r="A87" s="14"/>
      <c r="B87" s="36">
        <v>313</v>
      </c>
      <c r="C87" s="37"/>
      <c r="D87" s="38" t="s">
        <v>109</v>
      </c>
      <c r="E87" s="180">
        <f>E88</f>
        <v>412807.83</v>
      </c>
      <c r="F87" s="180"/>
      <c r="G87" s="185">
        <f>G88</f>
        <v>527000</v>
      </c>
      <c r="H87" s="185">
        <f t="shared" ref="H87:I87" si="36">H88</f>
        <v>527000</v>
      </c>
      <c r="I87" s="185">
        <f t="shared" si="36"/>
        <v>527000</v>
      </c>
    </row>
    <row r="88" spans="1:13" ht="24" x14ac:dyDescent="0.2">
      <c r="A88" s="14"/>
      <c r="B88" s="14">
        <v>3132</v>
      </c>
      <c r="C88" s="37"/>
      <c r="D88" s="38" t="s">
        <v>110</v>
      </c>
      <c r="E88" s="180">
        <v>412807.83</v>
      </c>
      <c r="F88" s="180"/>
      <c r="G88" s="185">
        <v>527000</v>
      </c>
      <c r="H88" s="185">
        <v>527000</v>
      </c>
      <c r="I88" s="39">
        <v>527000</v>
      </c>
    </row>
    <row r="89" spans="1:13" s="46" customFormat="1" x14ac:dyDescent="0.2">
      <c r="A89" s="45"/>
      <c r="B89" s="45"/>
      <c r="C89" s="34">
        <v>51</v>
      </c>
      <c r="D89" s="34" t="s">
        <v>299</v>
      </c>
      <c r="E89" s="179">
        <f t="shared" ref="E89" si="37">SUM(E90+E92+E94)</f>
        <v>0</v>
      </c>
      <c r="F89" s="179">
        <v>0</v>
      </c>
      <c r="G89" s="179">
        <f>SUM(G90+G92+G94)</f>
        <v>32558.400000000001</v>
      </c>
      <c r="H89" s="179">
        <f t="shared" ref="H89:I89" si="38">SUM(H90+H92+H94)</f>
        <v>32558.400000000001</v>
      </c>
      <c r="I89" s="179">
        <f t="shared" si="38"/>
        <v>32558.400000000001</v>
      </c>
      <c r="L89" s="284"/>
      <c r="M89" s="284"/>
    </row>
    <row r="90" spans="1:13" x14ac:dyDescent="0.2">
      <c r="A90" s="14"/>
      <c r="B90" s="36">
        <v>311</v>
      </c>
      <c r="C90" s="37"/>
      <c r="D90" s="38" t="s">
        <v>106</v>
      </c>
      <c r="E90" s="180">
        <f>E91</f>
        <v>0</v>
      </c>
      <c r="F90" s="180"/>
      <c r="G90" s="185">
        <f>G91</f>
        <v>26425.65</v>
      </c>
      <c r="H90" s="185">
        <f t="shared" ref="H90:I90" si="39">H91</f>
        <v>26425.65</v>
      </c>
      <c r="I90" s="185">
        <f t="shared" si="39"/>
        <v>26425.65</v>
      </c>
    </row>
    <row r="91" spans="1:13" x14ac:dyDescent="0.2">
      <c r="A91" s="14"/>
      <c r="B91" s="14">
        <v>3111</v>
      </c>
      <c r="C91" s="37"/>
      <c r="D91" s="38" t="s">
        <v>107</v>
      </c>
      <c r="E91" s="180">
        <v>0</v>
      </c>
      <c r="F91" s="180"/>
      <c r="G91" s="185">
        <v>26425.65</v>
      </c>
      <c r="H91" s="185">
        <v>26425.65</v>
      </c>
      <c r="I91" s="39">
        <v>26425.65</v>
      </c>
    </row>
    <row r="92" spans="1:13" x14ac:dyDescent="0.2">
      <c r="A92" s="14"/>
      <c r="B92" s="36">
        <v>312</v>
      </c>
      <c r="C92" s="37"/>
      <c r="D92" s="38" t="s">
        <v>108</v>
      </c>
      <c r="E92" s="180">
        <f>E93</f>
        <v>0</v>
      </c>
      <c r="F92" s="180"/>
      <c r="G92" s="185">
        <f>G93</f>
        <v>1772.25</v>
      </c>
      <c r="H92" s="185">
        <f t="shared" ref="H92:I92" si="40">H93</f>
        <v>1772.25</v>
      </c>
      <c r="I92" s="185">
        <f t="shared" si="40"/>
        <v>1772.25</v>
      </c>
    </row>
    <row r="93" spans="1:13" x14ac:dyDescent="0.2">
      <c r="A93" s="14"/>
      <c r="B93" s="14">
        <v>3121</v>
      </c>
      <c r="C93" s="37"/>
      <c r="D93" s="38" t="s">
        <v>108</v>
      </c>
      <c r="E93" s="180">
        <v>0</v>
      </c>
      <c r="F93" s="180"/>
      <c r="G93" s="185">
        <v>1772.25</v>
      </c>
      <c r="H93" s="185">
        <v>1772.25</v>
      </c>
      <c r="I93" s="39">
        <v>1772.25</v>
      </c>
    </row>
    <row r="94" spans="1:13" x14ac:dyDescent="0.2">
      <c r="A94" s="14"/>
      <c r="B94" s="36">
        <v>313</v>
      </c>
      <c r="C94" s="37"/>
      <c r="D94" s="38" t="s">
        <v>109</v>
      </c>
      <c r="E94" s="180">
        <f>E95</f>
        <v>0</v>
      </c>
      <c r="F94" s="180"/>
      <c r="G94" s="185">
        <f>G95</f>
        <v>4360.5</v>
      </c>
      <c r="H94" s="185">
        <f t="shared" ref="H94:I94" si="41">H95</f>
        <v>4360.5</v>
      </c>
      <c r="I94" s="185">
        <f t="shared" si="41"/>
        <v>4360.5</v>
      </c>
    </row>
    <row r="95" spans="1:13" ht="24" x14ac:dyDescent="0.2">
      <c r="A95" s="14"/>
      <c r="B95" s="14">
        <v>3132</v>
      </c>
      <c r="C95" s="37"/>
      <c r="D95" s="38" t="s">
        <v>110</v>
      </c>
      <c r="E95" s="180">
        <v>0</v>
      </c>
      <c r="F95" s="180"/>
      <c r="G95" s="185">
        <v>4360.5</v>
      </c>
      <c r="H95" s="185">
        <v>4360.5</v>
      </c>
      <c r="I95" s="39">
        <v>4360.5</v>
      </c>
    </row>
    <row r="96" spans="1:13" x14ac:dyDescent="0.2">
      <c r="A96" s="14"/>
      <c r="B96" s="14"/>
      <c r="C96" s="34">
        <v>31</v>
      </c>
      <c r="D96" s="12" t="s">
        <v>44</v>
      </c>
      <c r="E96" s="179">
        <f t="shared" ref="E96" si="42">E97</f>
        <v>1200</v>
      </c>
      <c r="F96" s="179">
        <v>2000</v>
      </c>
      <c r="G96" s="179">
        <f>G97</f>
        <v>2000</v>
      </c>
      <c r="H96" s="179">
        <f t="shared" ref="H96:I96" si="43">H97</f>
        <v>2000</v>
      </c>
      <c r="I96" s="179">
        <f t="shared" si="43"/>
        <v>2000</v>
      </c>
    </row>
    <row r="97" spans="1:13" x14ac:dyDescent="0.2">
      <c r="A97" s="14"/>
      <c r="B97" s="36">
        <v>312</v>
      </c>
      <c r="C97" s="34"/>
      <c r="D97" s="38" t="s">
        <v>108</v>
      </c>
      <c r="E97" s="180">
        <f>E98</f>
        <v>1200</v>
      </c>
      <c r="F97" s="180"/>
      <c r="G97" s="185">
        <f>G98</f>
        <v>2000</v>
      </c>
      <c r="H97" s="185">
        <f t="shared" ref="H97:I97" si="44">H98</f>
        <v>2000</v>
      </c>
      <c r="I97" s="185">
        <f t="shared" si="44"/>
        <v>2000</v>
      </c>
    </row>
    <row r="98" spans="1:13" x14ac:dyDescent="0.2">
      <c r="A98" s="14"/>
      <c r="B98" s="14">
        <v>3121</v>
      </c>
      <c r="C98" s="34"/>
      <c r="D98" s="38" t="s">
        <v>166</v>
      </c>
      <c r="E98" s="180">
        <v>1200</v>
      </c>
      <c r="F98" s="180"/>
      <c r="G98" s="185">
        <v>2000</v>
      </c>
      <c r="H98" s="185">
        <v>2000</v>
      </c>
      <c r="I98" s="39">
        <v>2000</v>
      </c>
    </row>
    <row r="99" spans="1:13" s="46" customFormat="1" x14ac:dyDescent="0.2">
      <c r="A99" s="45"/>
      <c r="B99" s="45"/>
      <c r="C99" s="34">
        <v>530</v>
      </c>
      <c r="D99" s="12" t="s">
        <v>199</v>
      </c>
      <c r="E99" s="186">
        <f>SUM(E100+E102+E104)</f>
        <v>0</v>
      </c>
      <c r="F99" s="186">
        <v>0</v>
      </c>
      <c r="G99" s="179">
        <v>0</v>
      </c>
      <c r="H99" s="179">
        <v>0</v>
      </c>
      <c r="I99" s="211">
        <v>0</v>
      </c>
      <c r="L99" s="284"/>
      <c r="M99" s="284"/>
    </row>
    <row r="100" spans="1:13" x14ac:dyDescent="0.2">
      <c r="A100" s="14"/>
      <c r="B100" s="36">
        <v>311</v>
      </c>
      <c r="C100" s="37"/>
      <c r="D100" s="38" t="s">
        <v>106</v>
      </c>
      <c r="E100" s="180">
        <f>E101</f>
        <v>0</v>
      </c>
      <c r="F100" s="180"/>
      <c r="G100" s="185">
        <v>0</v>
      </c>
      <c r="H100" s="185">
        <v>0</v>
      </c>
      <c r="I100" s="39">
        <v>0</v>
      </c>
    </row>
    <row r="101" spans="1:13" x14ac:dyDescent="0.2">
      <c r="A101" s="14"/>
      <c r="B101" s="14">
        <v>3111</v>
      </c>
      <c r="C101" s="37"/>
      <c r="D101" s="38" t="s">
        <v>107</v>
      </c>
      <c r="E101" s="180">
        <v>0</v>
      </c>
      <c r="F101" s="180"/>
      <c r="G101" s="185">
        <v>0</v>
      </c>
      <c r="H101" s="185">
        <v>0</v>
      </c>
      <c r="I101" s="39">
        <v>0</v>
      </c>
    </row>
    <row r="102" spans="1:13" x14ac:dyDescent="0.2">
      <c r="A102" s="14"/>
      <c r="B102" s="36">
        <v>312</v>
      </c>
      <c r="C102" s="37"/>
      <c r="D102" s="38" t="s">
        <v>108</v>
      </c>
      <c r="E102" s="180">
        <f>E103</f>
        <v>0</v>
      </c>
      <c r="F102" s="180"/>
      <c r="G102" s="185">
        <v>0</v>
      </c>
      <c r="H102" s="185">
        <v>0</v>
      </c>
      <c r="I102" s="39">
        <v>0</v>
      </c>
    </row>
    <row r="103" spans="1:13" x14ac:dyDescent="0.2">
      <c r="A103" s="14"/>
      <c r="B103" s="14">
        <v>3121</v>
      </c>
      <c r="C103" s="37"/>
      <c r="D103" s="38" t="s">
        <v>108</v>
      </c>
      <c r="E103" s="180">
        <v>0</v>
      </c>
      <c r="F103" s="180"/>
      <c r="G103" s="185">
        <v>0</v>
      </c>
      <c r="H103" s="185">
        <v>0</v>
      </c>
      <c r="I103" s="39">
        <v>0</v>
      </c>
    </row>
    <row r="104" spans="1:13" x14ac:dyDescent="0.2">
      <c r="A104" s="14"/>
      <c r="B104" s="36">
        <v>313</v>
      </c>
      <c r="C104" s="37"/>
      <c r="D104" s="38" t="s">
        <v>109</v>
      </c>
      <c r="E104" s="180">
        <f>E105</f>
        <v>0</v>
      </c>
      <c r="F104" s="180"/>
      <c r="G104" s="185">
        <v>0</v>
      </c>
      <c r="H104" s="185">
        <v>0</v>
      </c>
      <c r="I104" s="39">
        <v>0</v>
      </c>
    </row>
    <row r="105" spans="1:13" ht="24" x14ac:dyDescent="0.2">
      <c r="A105" s="14"/>
      <c r="B105" s="14">
        <v>3132</v>
      </c>
      <c r="C105" s="37"/>
      <c r="D105" s="38" t="s">
        <v>110</v>
      </c>
      <c r="E105" s="180">
        <v>0</v>
      </c>
      <c r="F105" s="180"/>
      <c r="G105" s="185">
        <v>0</v>
      </c>
      <c r="H105" s="185">
        <v>0</v>
      </c>
      <c r="I105" s="39">
        <v>0</v>
      </c>
    </row>
    <row r="106" spans="1:13" x14ac:dyDescent="0.2">
      <c r="A106" s="14"/>
      <c r="B106" s="14"/>
      <c r="C106" s="34">
        <v>92530</v>
      </c>
      <c r="D106" s="12" t="s">
        <v>244</v>
      </c>
      <c r="E106" s="186">
        <f>SUM(E107+E109+E111)</f>
        <v>18635.53</v>
      </c>
      <c r="F106" s="186">
        <v>0</v>
      </c>
      <c r="G106" s="186">
        <f t="shared" ref="G106:I106" si="45">SUM(G107+G109+G111)</f>
        <v>0</v>
      </c>
      <c r="H106" s="186">
        <f t="shared" si="45"/>
        <v>0</v>
      </c>
      <c r="I106" s="186">
        <f t="shared" si="45"/>
        <v>0</v>
      </c>
    </row>
    <row r="107" spans="1:13" x14ac:dyDescent="0.2">
      <c r="A107" s="14"/>
      <c r="B107" s="36">
        <v>311</v>
      </c>
      <c r="C107" s="37"/>
      <c r="D107" s="38" t="s">
        <v>106</v>
      </c>
      <c r="E107" s="180">
        <f>E108</f>
        <v>15996.13</v>
      </c>
      <c r="F107" s="180"/>
      <c r="G107" s="185">
        <v>0</v>
      </c>
      <c r="H107" s="185">
        <v>0</v>
      </c>
      <c r="I107" s="39">
        <v>0</v>
      </c>
    </row>
    <row r="108" spans="1:13" x14ac:dyDescent="0.2">
      <c r="A108" s="14"/>
      <c r="B108" s="14">
        <v>3111</v>
      </c>
      <c r="C108" s="37"/>
      <c r="D108" s="38" t="s">
        <v>107</v>
      </c>
      <c r="E108" s="180">
        <v>15996.13</v>
      </c>
      <c r="F108" s="180"/>
      <c r="G108" s="185">
        <v>0</v>
      </c>
      <c r="H108" s="185">
        <v>0</v>
      </c>
      <c r="I108" s="39">
        <v>0</v>
      </c>
    </row>
    <row r="109" spans="1:13" x14ac:dyDescent="0.2">
      <c r="A109" s="14"/>
      <c r="B109" s="36">
        <v>312</v>
      </c>
      <c r="C109" s="37"/>
      <c r="D109" s="38" t="s">
        <v>108</v>
      </c>
      <c r="E109" s="180">
        <f>E110</f>
        <v>0</v>
      </c>
      <c r="F109" s="180"/>
      <c r="G109" s="185">
        <v>0</v>
      </c>
      <c r="H109" s="185">
        <v>0</v>
      </c>
      <c r="I109" s="39">
        <v>0</v>
      </c>
    </row>
    <row r="110" spans="1:13" x14ac:dyDescent="0.2">
      <c r="A110" s="14"/>
      <c r="B110" s="14">
        <v>3121</v>
      </c>
      <c r="C110" s="37"/>
      <c r="D110" s="38" t="s">
        <v>108</v>
      </c>
      <c r="E110" s="180">
        <v>0</v>
      </c>
      <c r="F110" s="180"/>
      <c r="G110" s="185">
        <v>0</v>
      </c>
      <c r="H110" s="185">
        <v>0</v>
      </c>
      <c r="I110" s="39">
        <v>0</v>
      </c>
    </row>
    <row r="111" spans="1:13" x14ac:dyDescent="0.2">
      <c r="A111" s="14"/>
      <c r="B111" s="36">
        <v>313</v>
      </c>
      <c r="C111" s="37"/>
      <c r="D111" s="38" t="s">
        <v>109</v>
      </c>
      <c r="E111" s="180">
        <f>E112</f>
        <v>2639.4</v>
      </c>
      <c r="F111" s="180"/>
      <c r="G111" s="185">
        <v>0</v>
      </c>
      <c r="H111" s="185">
        <v>0</v>
      </c>
      <c r="I111" s="39">
        <v>0</v>
      </c>
    </row>
    <row r="112" spans="1:13" ht="24" x14ac:dyDescent="0.2">
      <c r="A112" s="14"/>
      <c r="B112" s="14">
        <v>3132</v>
      </c>
      <c r="C112" s="37"/>
      <c r="D112" s="38" t="s">
        <v>110</v>
      </c>
      <c r="E112" s="180">
        <v>2639.4</v>
      </c>
      <c r="F112" s="180"/>
      <c r="G112" s="185">
        <v>0</v>
      </c>
      <c r="H112" s="185">
        <v>0</v>
      </c>
      <c r="I112" s="39">
        <v>0</v>
      </c>
    </row>
    <row r="113" spans="1:13" x14ac:dyDescent="0.2">
      <c r="A113" s="14"/>
      <c r="B113" s="14"/>
      <c r="C113" s="34">
        <v>95402</v>
      </c>
      <c r="D113" s="12" t="s">
        <v>245</v>
      </c>
      <c r="E113" s="186">
        <f>SUM(E114+E116+E118)</f>
        <v>2169.0300000000002</v>
      </c>
      <c r="F113" s="186">
        <v>0</v>
      </c>
      <c r="G113" s="186">
        <f t="shared" ref="G113" si="46">SUM(G114+G116+G118)</f>
        <v>0</v>
      </c>
      <c r="H113" s="186">
        <f t="shared" ref="H113" si="47">SUM(H114+H116+H118)</f>
        <v>0</v>
      </c>
      <c r="I113" s="186">
        <f t="shared" ref="I113" si="48">SUM(I114+I116+I118)</f>
        <v>0</v>
      </c>
    </row>
    <row r="114" spans="1:13" x14ac:dyDescent="0.2">
      <c r="A114" s="14"/>
      <c r="B114" s="36">
        <v>311</v>
      </c>
      <c r="C114" s="37"/>
      <c r="D114" s="38" t="s">
        <v>106</v>
      </c>
      <c r="E114" s="180">
        <f>E115</f>
        <v>0</v>
      </c>
      <c r="F114" s="180"/>
      <c r="G114" s="185">
        <v>0</v>
      </c>
      <c r="H114" s="185">
        <v>0</v>
      </c>
      <c r="I114" s="39">
        <v>0</v>
      </c>
    </row>
    <row r="115" spans="1:13" x14ac:dyDescent="0.2">
      <c r="A115" s="14"/>
      <c r="B115" s="14">
        <v>3111</v>
      </c>
      <c r="C115" s="37"/>
      <c r="D115" s="38" t="s">
        <v>107</v>
      </c>
      <c r="E115" s="180">
        <v>0</v>
      </c>
      <c r="F115" s="180"/>
      <c r="G115" s="185">
        <v>0</v>
      </c>
      <c r="H115" s="185">
        <v>0</v>
      </c>
      <c r="I115" s="39">
        <v>0</v>
      </c>
    </row>
    <row r="116" spans="1:13" x14ac:dyDescent="0.2">
      <c r="A116" s="14"/>
      <c r="B116" s="36">
        <v>312</v>
      </c>
      <c r="C116" s="37"/>
      <c r="D116" s="38" t="s">
        <v>108</v>
      </c>
      <c r="E116" s="180">
        <f>E117</f>
        <v>2169.0300000000002</v>
      </c>
      <c r="F116" s="180"/>
      <c r="G116" s="185">
        <v>0</v>
      </c>
      <c r="H116" s="185">
        <v>0</v>
      </c>
      <c r="I116" s="39">
        <v>0</v>
      </c>
    </row>
    <row r="117" spans="1:13" x14ac:dyDescent="0.2">
      <c r="A117" s="14"/>
      <c r="B117" s="14">
        <v>3121</v>
      </c>
      <c r="C117" s="37"/>
      <c r="D117" s="38" t="s">
        <v>108</v>
      </c>
      <c r="E117" s="180">
        <v>2169.0300000000002</v>
      </c>
      <c r="F117" s="180"/>
      <c r="G117" s="185">
        <v>0</v>
      </c>
      <c r="H117" s="185">
        <v>0</v>
      </c>
      <c r="I117" s="39">
        <v>0</v>
      </c>
    </row>
    <row r="118" spans="1:13" x14ac:dyDescent="0.2">
      <c r="A118" s="14"/>
      <c r="B118" s="36">
        <v>313</v>
      </c>
      <c r="C118" s="37"/>
      <c r="D118" s="38" t="s">
        <v>109</v>
      </c>
      <c r="E118" s="180">
        <f>E119</f>
        <v>0</v>
      </c>
      <c r="F118" s="180"/>
      <c r="G118" s="185">
        <v>0</v>
      </c>
      <c r="H118" s="185">
        <v>0</v>
      </c>
      <c r="I118" s="39">
        <v>0</v>
      </c>
    </row>
    <row r="119" spans="1:13" ht="24" x14ac:dyDescent="0.2">
      <c r="A119" s="14"/>
      <c r="B119" s="14">
        <v>3132</v>
      </c>
      <c r="C119" s="37"/>
      <c r="D119" s="38" t="s">
        <v>110</v>
      </c>
      <c r="E119" s="180">
        <v>0</v>
      </c>
      <c r="F119" s="180"/>
      <c r="G119" s="185">
        <v>0</v>
      </c>
      <c r="H119" s="185">
        <v>0</v>
      </c>
      <c r="I119" s="39">
        <v>0</v>
      </c>
    </row>
    <row r="120" spans="1:13" s="46" customFormat="1" x14ac:dyDescent="0.2">
      <c r="A120" s="45"/>
      <c r="B120" s="45"/>
      <c r="C120" s="34">
        <v>6103</v>
      </c>
      <c r="D120" s="34" t="s">
        <v>45</v>
      </c>
      <c r="E120" s="179">
        <v>0</v>
      </c>
      <c r="F120" s="179">
        <v>0</v>
      </c>
      <c r="G120" s="179">
        <v>0</v>
      </c>
      <c r="H120" s="212">
        <v>0</v>
      </c>
      <c r="I120" s="211">
        <v>0</v>
      </c>
      <c r="L120" s="284"/>
      <c r="M120" s="284"/>
    </row>
    <row r="121" spans="1:13" s="144" customFormat="1" x14ac:dyDescent="0.2">
      <c r="A121" s="142"/>
      <c r="B121" s="142">
        <v>32</v>
      </c>
      <c r="C121" s="143"/>
      <c r="D121" s="142" t="s">
        <v>26</v>
      </c>
      <c r="E121" s="209">
        <f>SUM(E122+E150+E199+E242+E261+E285+E178+E280+E300+E310+E260+E248+E238+E219)</f>
        <v>531295.49</v>
      </c>
      <c r="F121" s="209">
        <f>SUM(F122+F150+F178+F199+F219+F238+F242+F248+F260+F261+F280+F285+F300+F310)</f>
        <v>591607</v>
      </c>
      <c r="G121" s="209">
        <f>SUM(G122+G150+G199+G242+G261+G285+G254+G178+G219+G238+G248+G260+G280+G300+G310)</f>
        <v>652883</v>
      </c>
      <c r="H121" s="209">
        <f t="shared" ref="H121:I121" si="49">SUM(H122+H150+H199+H242+H261+H285+H254+H178+H219+H238+H248+H260+H280+H300+H310)</f>
        <v>624640</v>
      </c>
      <c r="I121" s="209">
        <f t="shared" si="49"/>
        <v>624640</v>
      </c>
      <c r="L121" s="194"/>
      <c r="M121" s="194"/>
    </row>
    <row r="122" spans="1:13" s="46" customFormat="1" x14ac:dyDescent="0.2">
      <c r="A122" s="45"/>
      <c r="B122" s="45"/>
      <c r="C122" s="34">
        <v>11</v>
      </c>
      <c r="D122" s="34" t="s">
        <v>14</v>
      </c>
      <c r="E122" s="179">
        <f t="shared" ref="E122" si="50">SUM(E123+E128+E135+E144)</f>
        <v>199663.41999999998</v>
      </c>
      <c r="F122" s="179">
        <v>193752</v>
      </c>
      <c r="G122" s="179">
        <f>SUM(G123+G128+G135+G144)</f>
        <v>204248</v>
      </c>
      <c r="H122" s="179">
        <f t="shared" ref="H122:I122" si="51">SUM(H123+H128+H135+H144)</f>
        <v>195505</v>
      </c>
      <c r="I122" s="179">
        <f t="shared" si="51"/>
        <v>195505</v>
      </c>
      <c r="L122" s="284"/>
      <c r="M122" s="284"/>
    </row>
    <row r="123" spans="1:13" x14ac:dyDescent="0.2">
      <c r="A123" s="14"/>
      <c r="B123" s="36">
        <v>321</v>
      </c>
      <c r="C123" s="37"/>
      <c r="D123" s="38" t="s">
        <v>111</v>
      </c>
      <c r="E123" s="198">
        <f t="shared" ref="E123" si="52">SUM(E124:E127)</f>
        <v>12455.25</v>
      </c>
      <c r="F123" s="198"/>
      <c r="G123" s="198">
        <f>SUM(G124:G127)</f>
        <v>12505</v>
      </c>
      <c r="H123" s="198">
        <f t="shared" ref="H123:I123" si="53">SUM(H124:H127)</f>
        <v>12505</v>
      </c>
      <c r="I123" s="198">
        <f t="shared" si="53"/>
        <v>12505</v>
      </c>
    </row>
    <row r="124" spans="1:13" x14ac:dyDescent="0.2">
      <c r="A124" s="14"/>
      <c r="B124" s="14">
        <v>3211</v>
      </c>
      <c r="C124" s="37"/>
      <c r="D124" s="38" t="s">
        <v>112</v>
      </c>
      <c r="E124" s="180">
        <v>7987.97</v>
      </c>
      <c r="F124" s="180"/>
      <c r="G124" s="185">
        <v>8240</v>
      </c>
      <c r="H124" s="185">
        <v>8240</v>
      </c>
      <c r="I124" s="39">
        <v>8240</v>
      </c>
    </row>
    <row r="125" spans="1:13" ht="24" x14ac:dyDescent="0.2">
      <c r="A125" s="14"/>
      <c r="B125" s="14">
        <v>3212</v>
      </c>
      <c r="C125" s="37"/>
      <c r="D125" s="38" t="s">
        <v>113</v>
      </c>
      <c r="E125" s="180">
        <v>3947.28</v>
      </c>
      <c r="F125" s="180"/>
      <c r="G125" s="185">
        <v>3365</v>
      </c>
      <c r="H125" s="185">
        <v>3365</v>
      </c>
      <c r="I125" s="39">
        <v>3365</v>
      </c>
    </row>
    <row r="126" spans="1:13" x14ac:dyDescent="0.2">
      <c r="A126" s="14"/>
      <c r="B126" s="14">
        <v>3213</v>
      </c>
      <c r="C126" s="37"/>
      <c r="D126" s="38" t="s">
        <v>114</v>
      </c>
      <c r="E126" s="180">
        <v>520</v>
      </c>
      <c r="F126" s="180"/>
      <c r="G126" s="185">
        <v>900</v>
      </c>
      <c r="H126" s="185">
        <v>900</v>
      </c>
      <c r="I126" s="39">
        <v>900</v>
      </c>
    </row>
    <row r="127" spans="1:13" x14ac:dyDescent="0.2">
      <c r="A127" s="14"/>
      <c r="B127" s="14">
        <v>3214</v>
      </c>
      <c r="C127" s="37"/>
      <c r="D127" s="38" t="s">
        <v>115</v>
      </c>
      <c r="E127" s="180">
        <v>0</v>
      </c>
      <c r="F127" s="180"/>
      <c r="G127" s="185">
        <v>0</v>
      </c>
      <c r="H127" s="185">
        <v>0</v>
      </c>
      <c r="I127" s="39">
        <v>0</v>
      </c>
    </row>
    <row r="128" spans="1:13" x14ac:dyDescent="0.2">
      <c r="A128" s="14"/>
      <c r="B128" s="36">
        <v>322</v>
      </c>
      <c r="C128" s="37"/>
      <c r="D128" s="38" t="s">
        <v>116</v>
      </c>
      <c r="E128" s="198">
        <f t="shared" ref="E128" si="54">SUM(E129:E134)</f>
        <v>84273.62</v>
      </c>
      <c r="F128" s="198"/>
      <c r="G128" s="198">
        <f>SUM(G129:G134)</f>
        <v>114348</v>
      </c>
      <c r="H128" s="198">
        <f t="shared" ref="H128:I128" si="55">SUM(H129:H134)</f>
        <v>105605</v>
      </c>
      <c r="I128" s="198">
        <f t="shared" si="55"/>
        <v>105605</v>
      </c>
    </row>
    <row r="129" spans="1:9" ht="24" x14ac:dyDescent="0.2">
      <c r="A129" s="14"/>
      <c r="B129" s="14">
        <v>3221</v>
      </c>
      <c r="C129" s="37"/>
      <c r="D129" s="38" t="s">
        <v>117</v>
      </c>
      <c r="E129" s="180">
        <v>18128.87</v>
      </c>
      <c r="F129" s="180"/>
      <c r="G129" s="185">
        <v>17048</v>
      </c>
      <c r="H129" s="185">
        <v>17048</v>
      </c>
      <c r="I129" s="39">
        <v>17048</v>
      </c>
    </row>
    <row r="130" spans="1:9" x14ac:dyDescent="0.2">
      <c r="A130" s="14"/>
      <c r="B130" s="14">
        <v>3222</v>
      </c>
      <c r="C130" s="37"/>
      <c r="D130" s="38" t="s">
        <v>118</v>
      </c>
      <c r="E130" s="180">
        <v>2585.73</v>
      </c>
      <c r="F130" s="180"/>
      <c r="G130" s="185">
        <v>2700</v>
      </c>
      <c r="H130" s="185">
        <v>2700</v>
      </c>
      <c r="I130" s="39">
        <v>2700</v>
      </c>
    </row>
    <row r="131" spans="1:9" x14ac:dyDescent="0.2">
      <c r="A131" s="14"/>
      <c r="B131" s="14">
        <v>3223</v>
      </c>
      <c r="C131" s="37"/>
      <c r="D131" s="38" t="s">
        <v>119</v>
      </c>
      <c r="E131" s="180">
        <v>52430.53</v>
      </c>
      <c r="F131" s="180"/>
      <c r="G131" s="185">
        <v>80000</v>
      </c>
      <c r="H131" s="185">
        <v>71257</v>
      </c>
      <c r="I131" s="39">
        <v>71257</v>
      </c>
    </row>
    <row r="132" spans="1:9" ht="24" x14ac:dyDescent="0.2">
      <c r="A132" s="14"/>
      <c r="B132" s="14">
        <v>3224</v>
      </c>
      <c r="C132" s="37"/>
      <c r="D132" s="38" t="s">
        <v>161</v>
      </c>
      <c r="E132" s="180">
        <v>1716.64</v>
      </c>
      <c r="F132" s="180"/>
      <c r="G132" s="185">
        <v>10600</v>
      </c>
      <c r="H132" s="185">
        <v>10600</v>
      </c>
      <c r="I132" s="39">
        <v>10600</v>
      </c>
    </row>
    <row r="133" spans="1:9" x14ac:dyDescent="0.2">
      <c r="A133" s="14"/>
      <c r="B133" s="14">
        <v>3225</v>
      </c>
      <c r="C133" s="37"/>
      <c r="D133" s="38" t="s">
        <v>120</v>
      </c>
      <c r="E133" s="180">
        <v>6849.17</v>
      </c>
      <c r="F133" s="180"/>
      <c r="G133" s="185">
        <v>2500</v>
      </c>
      <c r="H133" s="185">
        <v>2500</v>
      </c>
      <c r="I133" s="39">
        <v>2500</v>
      </c>
    </row>
    <row r="134" spans="1:9" ht="24" x14ac:dyDescent="0.2">
      <c r="A134" s="14"/>
      <c r="B134" s="14">
        <v>3227</v>
      </c>
      <c r="C134" s="37"/>
      <c r="D134" s="38" t="s">
        <v>162</v>
      </c>
      <c r="E134" s="180">
        <v>2562.6799999999998</v>
      </c>
      <c r="F134" s="180"/>
      <c r="G134" s="185">
        <v>1500</v>
      </c>
      <c r="H134" s="185">
        <v>1500</v>
      </c>
      <c r="I134" s="39">
        <v>1500</v>
      </c>
    </row>
    <row r="135" spans="1:9" x14ac:dyDescent="0.2">
      <c r="A135" s="14"/>
      <c r="B135" s="36">
        <v>323</v>
      </c>
      <c r="C135" s="37"/>
      <c r="D135" s="38" t="s">
        <v>121</v>
      </c>
      <c r="E135" s="198">
        <f t="shared" ref="E135" si="56">SUM(E136:E143)</f>
        <v>87130.12</v>
      </c>
      <c r="F135" s="198"/>
      <c r="G135" s="198">
        <f>SUM(G136:G143)</f>
        <v>69800</v>
      </c>
      <c r="H135" s="198">
        <f t="shared" ref="H135:I135" si="57">SUM(H136:H143)</f>
        <v>69800</v>
      </c>
      <c r="I135" s="198">
        <f t="shared" si="57"/>
        <v>69800</v>
      </c>
    </row>
    <row r="136" spans="1:9" x14ac:dyDescent="0.2">
      <c r="A136" s="14"/>
      <c r="B136" s="14">
        <v>3231</v>
      </c>
      <c r="C136" s="37"/>
      <c r="D136" s="38" t="s">
        <v>122</v>
      </c>
      <c r="E136" s="180">
        <v>7061.16</v>
      </c>
      <c r="F136" s="180"/>
      <c r="G136" s="185">
        <v>6200</v>
      </c>
      <c r="H136" s="185">
        <v>6200</v>
      </c>
      <c r="I136" s="39">
        <v>6200</v>
      </c>
    </row>
    <row r="137" spans="1:9" ht="24" x14ac:dyDescent="0.2">
      <c r="A137" s="14"/>
      <c r="B137" s="14">
        <v>3232</v>
      </c>
      <c r="C137" s="37"/>
      <c r="D137" s="38" t="s">
        <v>123</v>
      </c>
      <c r="E137" s="180">
        <v>29956.11</v>
      </c>
      <c r="F137" s="180"/>
      <c r="G137" s="185">
        <v>9300</v>
      </c>
      <c r="H137" s="185">
        <v>9300</v>
      </c>
      <c r="I137" s="39">
        <v>9300</v>
      </c>
    </row>
    <row r="138" spans="1:9" x14ac:dyDescent="0.2">
      <c r="A138" s="14"/>
      <c r="B138" s="14">
        <v>3233</v>
      </c>
      <c r="C138" s="37"/>
      <c r="D138" s="38" t="s">
        <v>124</v>
      </c>
      <c r="E138" s="180">
        <v>1178.8499999999999</v>
      </c>
      <c r="F138" s="180"/>
      <c r="G138" s="185">
        <v>500</v>
      </c>
      <c r="H138" s="185">
        <v>500</v>
      </c>
      <c r="I138" s="39">
        <v>500</v>
      </c>
    </row>
    <row r="139" spans="1:9" x14ac:dyDescent="0.2">
      <c r="A139" s="14"/>
      <c r="B139" s="14">
        <v>3234</v>
      </c>
      <c r="C139" s="37"/>
      <c r="D139" s="38" t="s">
        <v>125</v>
      </c>
      <c r="E139" s="180">
        <v>11416.71</v>
      </c>
      <c r="F139" s="180"/>
      <c r="G139" s="185">
        <v>12600</v>
      </c>
      <c r="H139" s="185">
        <v>12600</v>
      </c>
      <c r="I139" s="39">
        <v>12600</v>
      </c>
    </row>
    <row r="140" spans="1:9" x14ac:dyDescent="0.2">
      <c r="A140" s="14"/>
      <c r="B140" s="14">
        <v>3236</v>
      </c>
      <c r="C140" s="37"/>
      <c r="D140" s="38" t="s">
        <v>135</v>
      </c>
      <c r="E140" s="180">
        <v>6370</v>
      </c>
      <c r="F140" s="180"/>
      <c r="G140" s="185">
        <v>9000</v>
      </c>
      <c r="H140" s="185">
        <v>9000</v>
      </c>
      <c r="I140" s="39">
        <v>9000</v>
      </c>
    </row>
    <row r="141" spans="1:9" x14ac:dyDescent="0.2">
      <c r="A141" s="14"/>
      <c r="B141" s="14">
        <v>3237</v>
      </c>
      <c r="C141" s="37"/>
      <c r="D141" s="38" t="s">
        <v>126</v>
      </c>
      <c r="E141" s="180">
        <v>5588</v>
      </c>
      <c r="F141" s="180"/>
      <c r="G141" s="185">
        <v>2000</v>
      </c>
      <c r="H141" s="185">
        <v>2000</v>
      </c>
      <c r="I141" s="39">
        <v>2000</v>
      </c>
    </row>
    <row r="142" spans="1:9" x14ac:dyDescent="0.2">
      <c r="A142" s="14"/>
      <c r="B142" s="14">
        <v>3238</v>
      </c>
      <c r="C142" s="37"/>
      <c r="D142" s="38" t="s">
        <v>127</v>
      </c>
      <c r="E142" s="180">
        <v>4021.43</v>
      </c>
      <c r="F142" s="180"/>
      <c r="G142" s="185">
        <v>3400</v>
      </c>
      <c r="H142" s="185">
        <v>3400</v>
      </c>
      <c r="I142" s="39">
        <v>3400</v>
      </c>
    </row>
    <row r="143" spans="1:9" x14ac:dyDescent="0.2">
      <c r="A143" s="14"/>
      <c r="B143" s="14">
        <v>3239</v>
      </c>
      <c r="C143" s="37"/>
      <c r="D143" s="38" t="s">
        <v>128</v>
      </c>
      <c r="E143" s="180">
        <v>21537.86</v>
      </c>
      <c r="F143" s="180"/>
      <c r="G143" s="185">
        <v>26800</v>
      </c>
      <c r="H143" s="185">
        <v>26800</v>
      </c>
      <c r="I143" s="39">
        <v>26800</v>
      </c>
    </row>
    <row r="144" spans="1:9" ht="24" x14ac:dyDescent="0.2">
      <c r="A144" s="14"/>
      <c r="B144" s="36">
        <v>329</v>
      </c>
      <c r="C144" s="37"/>
      <c r="D144" s="38" t="s">
        <v>129</v>
      </c>
      <c r="E144" s="198">
        <f>SUM(E145:E149)</f>
        <v>15804.43</v>
      </c>
      <c r="F144" s="198"/>
      <c r="G144" s="198">
        <f>SUM(G146:G149)</f>
        <v>7595</v>
      </c>
      <c r="H144" s="198">
        <f t="shared" ref="H144:I144" si="58">SUM(H146:H149)</f>
        <v>7595</v>
      </c>
      <c r="I144" s="198">
        <f t="shared" si="58"/>
        <v>7595</v>
      </c>
    </row>
    <row r="145" spans="1:13" ht="24" x14ac:dyDescent="0.2">
      <c r="A145" s="14"/>
      <c r="B145" s="14">
        <v>3291</v>
      </c>
      <c r="C145" s="37"/>
      <c r="D145" s="38" t="s">
        <v>136</v>
      </c>
      <c r="E145" s="185">
        <v>633.45000000000005</v>
      </c>
      <c r="F145" s="198"/>
      <c r="G145" s="185">
        <v>0</v>
      </c>
      <c r="H145" s="185">
        <v>0</v>
      </c>
      <c r="I145" s="185">
        <v>0</v>
      </c>
    </row>
    <row r="146" spans="1:13" x14ac:dyDescent="0.2">
      <c r="A146" s="14"/>
      <c r="B146" s="14">
        <v>3292</v>
      </c>
      <c r="C146" s="37"/>
      <c r="D146" s="38" t="s">
        <v>130</v>
      </c>
      <c r="E146" s="180">
        <v>2912.9</v>
      </c>
      <c r="F146" s="180"/>
      <c r="G146" s="185">
        <v>2900</v>
      </c>
      <c r="H146" s="185">
        <v>2900</v>
      </c>
      <c r="I146" s="39">
        <v>2900</v>
      </c>
    </row>
    <row r="147" spans="1:13" x14ac:dyDescent="0.2">
      <c r="A147" s="14"/>
      <c r="B147" s="14">
        <v>3293</v>
      </c>
      <c r="C147" s="37"/>
      <c r="D147" s="38" t="s">
        <v>131</v>
      </c>
      <c r="E147" s="180">
        <v>1766.75</v>
      </c>
      <c r="F147" s="180"/>
      <c r="G147" s="185">
        <v>1500</v>
      </c>
      <c r="H147" s="185">
        <v>1500</v>
      </c>
      <c r="I147" s="39">
        <v>1500</v>
      </c>
    </row>
    <row r="148" spans="1:13" x14ac:dyDescent="0.2">
      <c r="A148" s="14"/>
      <c r="B148" s="14">
        <v>3294</v>
      </c>
      <c r="C148" s="37"/>
      <c r="D148" s="38" t="s">
        <v>132</v>
      </c>
      <c r="E148" s="180">
        <v>163.09</v>
      </c>
      <c r="F148" s="180"/>
      <c r="G148" s="185">
        <v>195</v>
      </c>
      <c r="H148" s="185">
        <v>195</v>
      </c>
      <c r="I148" s="39">
        <v>195</v>
      </c>
    </row>
    <row r="149" spans="1:13" ht="24" x14ac:dyDescent="0.2">
      <c r="A149" s="14"/>
      <c r="B149" s="14">
        <v>3299</v>
      </c>
      <c r="C149" s="37"/>
      <c r="D149" s="38" t="s">
        <v>129</v>
      </c>
      <c r="E149" s="180">
        <v>10328.24</v>
      </c>
      <c r="F149" s="180"/>
      <c r="G149" s="185">
        <v>3000</v>
      </c>
      <c r="H149" s="185">
        <v>3000</v>
      </c>
      <c r="I149" s="39">
        <v>3000</v>
      </c>
    </row>
    <row r="150" spans="1:13" s="46" customFormat="1" x14ac:dyDescent="0.2">
      <c r="A150" s="45"/>
      <c r="B150" s="45"/>
      <c r="C150" s="34">
        <v>31</v>
      </c>
      <c r="D150" s="34" t="s">
        <v>44</v>
      </c>
      <c r="E150" s="179">
        <f t="shared" ref="E150" si="59">SUM(E151+E156+E163+E172)</f>
        <v>5282.46</v>
      </c>
      <c r="F150" s="179">
        <v>8000</v>
      </c>
      <c r="G150" s="179">
        <f>SUM(G151+G156+G163+G172)</f>
        <v>7950</v>
      </c>
      <c r="H150" s="179">
        <f t="shared" ref="H150:I150" si="60">SUM(H151+H156+H163+H172)</f>
        <v>7950</v>
      </c>
      <c r="I150" s="179">
        <f t="shared" si="60"/>
        <v>7950</v>
      </c>
      <c r="L150" s="284"/>
      <c r="M150" s="284"/>
    </row>
    <row r="151" spans="1:13" x14ac:dyDescent="0.2">
      <c r="A151" s="14"/>
      <c r="B151" s="36">
        <v>321</v>
      </c>
      <c r="C151" s="37"/>
      <c r="D151" s="38" t="s">
        <v>111</v>
      </c>
      <c r="E151" s="198">
        <f t="shared" ref="E151" si="61">SUM(E152:E154)</f>
        <v>187.98</v>
      </c>
      <c r="F151" s="198"/>
      <c r="G151" s="198">
        <f>SUM(G152:G154)</f>
        <v>1000</v>
      </c>
      <c r="H151" s="198">
        <f t="shared" ref="H151:I151" si="62">SUM(H152:H154)</f>
        <v>1000</v>
      </c>
      <c r="I151" s="198">
        <f t="shared" si="62"/>
        <v>1000</v>
      </c>
    </row>
    <row r="152" spans="1:13" x14ac:dyDescent="0.2">
      <c r="A152" s="14"/>
      <c r="B152" s="14">
        <v>3211</v>
      </c>
      <c r="C152" s="37"/>
      <c r="D152" s="38" t="s">
        <v>112</v>
      </c>
      <c r="E152" s="180">
        <v>187.98</v>
      </c>
      <c r="F152" s="180"/>
      <c r="G152" s="185">
        <v>1000</v>
      </c>
      <c r="H152" s="185">
        <v>1000</v>
      </c>
      <c r="I152" s="39">
        <v>1000</v>
      </c>
    </row>
    <row r="153" spans="1:13" ht="24" x14ac:dyDescent="0.2">
      <c r="A153" s="14"/>
      <c r="B153" s="14">
        <v>3212</v>
      </c>
      <c r="C153" s="37"/>
      <c r="D153" s="38" t="s">
        <v>113</v>
      </c>
      <c r="E153" s="180">
        <v>0</v>
      </c>
      <c r="F153" s="180"/>
      <c r="G153" s="185">
        <v>0</v>
      </c>
      <c r="H153" s="185">
        <v>0</v>
      </c>
      <c r="I153" s="39">
        <v>0</v>
      </c>
    </row>
    <row r="154" spans="1:13" x14ac:dyDescent="0.2">
      <c r="A154" s="14"/>
      <c r="B154" s="14">
        <v>3213</v>
      </c>
      <c r="C154" s="37"/>
      <c r="D154" s="38" t="s">
        <v>114</v>
      </c>
      <c r="E154" s="180">
        <v>0</v>
      </c>
      <c r="F154" s="180"/>
      <c r="G154" s="185">
        <v>0</v>
      </c>
      <c r="H154" s="185">
        <v>0</v>
      </c>
      <c r="I154" s="39">
        <v>0</v>
      </c>
    </row>
    <row r="155" spans="1:13" x14ac:dyDescent="0.2">
      <c r="A155" s="14"/>
      <c r="B155" s="14">
        <v>3214</v>
      </c>
      <c r="C155" s="37"/>
      <c r="D155" s="38" t="s">
        <v>115</v>
      </c>
      <c r="E155" s="180">
        <v>0</v>
      </c>
      <c r="F155" s="180"/>
      <c r="G155" s="185">
        <v>0</v>
      </c>
      <c r="H155" s="185">
        <v>0</v>
      </c>
      <c r="I155" s="39">
        <v>0</v>
      </c>
    </row>
    <row r="156" spans="1:13" x14ac:dyDescent="0.2">
      <c r="A156" s="14"/>
      <c r="B156" s="36">
        <v>322</v>
      </c>
      <c r="C156" s="37"/>
      <c r="D156" s="38" t="s">
        <v>116</v>
      </c>
      <c r="E156" s="198">
        <f t="shared" ref="E156" si="63">SUM(E157:E162)</f>
        <v>1719.81</v>
      </c>
      <c r="F156" s="198"/>
      <c r="G156" s="198">
        <f>SUM(G157:G162)</f>
        <v>4000</v>
      </c>
      <c r="H156" s="198">
        <f t="shared" ref="H156:I156" si="64">SUM(H157:H162)</f>
        <v>4000</v>
      </c>
      <c r="I156" s="198">
        <f t="shared" si="64"/>
        <v>4000</v>
      </c>
    </row>
    <row r="157" spans="1:13" ht="24" x14ac:dyDescent="0.2">
      <c r="A157" s="14"/>
      <c r="B157" s="14">
        <v>3221</v>
      </c>
      <c r="C157" s="37"/>
      <c r="D157" s="38" t="s">
        <v>117</v>
      </c>
      <c r="E157" s="180">
        <v>451.48</v>
      </c>
      <c r="F157" s="180"/>
      <c r="G157" s="185">
        <v>1000</v>
      </c>
      <c r="H157" s="185">
        <v>1000</v>
      </c>
      <c r="I157" s="39">
        <v>1000</v>
      </c>
    </row>
    <row r="158" spans="1:13" x14ac:dyDescent="0.2">
      <c r="A158" s="14"/>
      <c r="B158" s="14">
        <v>3222</v>
      </c>
      <c r="C158" s="37"/>
      <c r="D158" s="38" t="s">
        <v>118</v>
      </c>
      <c r="E158" s="180">
        <v>126.17</v>
      </c>
      <c r="F158" s="180"/>
      <c r="G158" s="185">
        <v>0</v>
      </c>
      <c r="H158" s="185">
        <v>0</v>
      </c>
      <c r="I158" s="39">
        <v>0</v>
      </c>
    </row>
    <row r="159" spans="1:13" x14ac:dyDescent="0.2">
      <c r="A159" s="14"/>
      <c r="B159" s="14">
        <v>3223</v>
      </c>
      <c r="C159" s="37"/>
      <c r="D159" s="38" t="s">
        <v>119</v>
      </c>
      <c r="E159" s="180">
        <v>0</v>
      </c>
      <c r="F159" s="180"/>
      <c r="G159" s="185">
        <v>0</v>
      </c>
      <c r="H159" s="185">
        <v>0</v>
      </c>
      <c r="I159" s="39">
        <v>0</v>
      </c>
    </row>
    <row r="160" spans="1:13" ht="24" x14ac:dyDescent="0.2">
      <c r="A160" s="14"/>
      <c r="B160" s="14">
        <v>3224</v>
      </c>
      <c r="C160" s="37"/>
      <c r="D160" s="38" t="s">
        <v>161</v>
      </c>
      <c r="E160" s="180">
        <v>1069.6600000000001</v>
      </c>
      <c r="F160" s="180"/>
      <c r="G160" s="185">
        <v>2000</v>
      </c>
      <c r="H160" s="185">
        <v>2000</v>
      </c>
      <c r="I160" s="39">
        <v>2000</v>
      </c>
    </row>
    <row r="161" spans="1:9" x14ac:dyDescent="0.2">
      <c r="A161" s="14"/>
      <c r="B161" s="14">
        <v>3225</v>
      </c>
      <c r="C161" s="37"/>
      <c r="D161" s="38" t="s">
        <v>120</v>
      </c>
      <c r="E161" s="180">
        <v>72.5</v>
      </c>
      <c r="F161" s="180"/>
      <c r="G161" s="185">
        <v>1000</v>
      </c>
      <c r="H161" s="185">
        <v>1000</v>
      </c>
      <c r="I161" s="39">
        <v>1000</v>
      </c>
    </row>
    <row r="162" spans="1:9" ht="24" x14ac:dyDescent="0.2">
      <c r="A162" s="14"/>
      <c r="B162" s="14">
        <v>3227</v>
      </c>
      <c r="C162" s="37"/>
      <c r="D162" s="38" t="s">
        <v>162</v>
      </c>
      <c r="E162" s="180">
        <v>0</v>
      </c>
      <c r="F162" s="180"/>
      <c r="G162" s="185">
        <v>0</v>
      </c>
      <c r="H162" s="185">
        <v>0</v>
      </c>
      <c r="I162" s="39">
        <v>0</v>
      </c>
    </row>
    <row r="163" spans="1:9" x14ac:dyDescent="0.2">
      <c r="A163" s="14"/>
      <c r="B163" s="36">
        <v>323</v>
      </c>
      <c r="C163" s="37"/>
      <c r="D163" s="38" t="s">
        <v>121</v>
      </c>
      <c r="E163" s="198">
        <f t="shared" ref="E163" si="65">SUM(E164:E171)</f>
        <v>2831.5</v>
      </c>
      <c r="F163" s="198"/>
      <c r="G163" s="198">
        <f>SUM(G164:G171)</f>
        <v>2950</v>
      </c>
      <c r="H163" s="198">
        <f t="shared" ref="H163:I163" si="66">SUM(H164:H171)</f>
        <v>2950</v>
      </c>
      <c r="I163" s="198">
        <f t="shared" si="66"/>
        <v>2950</v>
      </c>
    </row>
    <row r="164" spans="1:9" x14ac:dyDescent="0.2">
      <c r="A164" s="14"/>
      <c r="B164" s="14">
        <v>3231</v>
      </c>
      <c r="C164" s="37"/>
      <c r="D164" s="38" t="s">
        <v>122</v>
      </c>
      <c r="E164" s="180">
        <v>1263</v>
      </c>
      <c r="F164" s="180"/>
      <c r="G164" s="185">
        <v>1000</v>
      </c>
      <c r="H164" s="185">
        <v>1000</v>
      </c>
      <c r="I164" s="39">
        <v>1000</v>
      </c>
    </row>
    <row r="165" spans="1:9" ht="24" x14ac:dyDescent="0.2">
      <c r="A165" s="14"/>
      <c r="B165" s="14">
        <v>3232</v>
      </c>
      <c r="C165" s="37"/>
      <c r="D165" s="38" t="s">
        <v>123</v>
      </c>
      <c r="E165" s="180">
        <v>0</v>
      </c>
      <c r="F165" s="180"/>
      <c r="G165" s="185">
        <v>0</v>
      </c>
      <c r="H165" s="185">
        <v>0</v>
      </c>
      <c r="I165" s="39">
        <v>0</v>
      </c>
    </row>
    <row r="166" spans="1:9" x14ac:dyDescent="0.2">
      <c r="A166" s="14"/>
      <c r="B166" s="14">
        <v>3233</v>
      </c>
      <c r="C166" s="37"/>
      <c r="D166" s="38" t="s">
        <v>124</v>
      </c>
      <c r="E166" s="180">
        <v>0</v>
      </c>
      <c r="F166" s="180"/>
      <c r="G166" s="185">
        <v>0</v>
      </c>
      <c r="H166" s="185">
        <v>0</v>
      </c>
      <c r="I166" s="39">
        <v>0</v>
      </c>
    </row>
    <row r="167" spans="1:9" x14ac:dyDescent="0.2">
      <c r="A167" s="14"/>
      <c r="B167" s="14">
        <v>3234</v>
      </c>
      <c r="C167" s="37"/>
      <c r="D167" s="38" t="s">
        <v>125</v>
      </c>
      <c r="E167" s="180">
        <v>0</v>
      </c>
      <c r="F167" s="180"/>
      <c r="G167" s="185">
        <v>0</v>
      </c>
      <c r="H167" s="185">
        <v>0</v>
      </c>
      <c r="I167" s="39">
        <v>0</v>
      </c>
    </row>
    <row r="168" spans="1:9" x14ac:dyDescent="0.2">
      <c r="A168" s="14"/>
      <c r="B168" s="14">
        <v>3236</v>
      </c>
      <c r="C168" s="37"/>
      <c r="D168" s="38" t="s">
        <v>135</v>
      </c>
      <c r="E168" s="180">
        <v>0</v>
      </c>
      <c r="F168" s="180"/>
      <c r="G168" s="185">
        <v>0</v>
      </c>
      <c r="H168" s="185">
        <v>0</v>
      </c>
      <c r="I168" s="39">
        <v>0</v>
      </c>
    </row>
    <row r="169" spans="1:9" x14ac:dyDescent="0.2">
      <c r="A169" s="14"/>
      <c r="B169" s="14">
        <v>3237</v>
      </c>
      <c r="C169" s="37"/>
      <c r="D169" s="38" t="s">
        <v>126</v>
      </c>
      <c r="E169" s="180">
        <v>1512.5</v>
      </c>
      <c r="F169" s="180"/>
      <c r="G169" s="185">
        <v>1500</v>
      </c>
      <c r="H169" s="185">
        <v>1500</v>
      </c>
      <c r="I169" s="39">
        <v>1500</v>
      </c>
    </row>
    <row r="170" spans="1:9" x14ac:dyDescent="0.2">
      <c r="A170" s="14"/>
      <c r="B170" s="14">
        <v>3238</v>
      </c>
      <c r="C170" s="37"/>
      <c r="D170" s="38" t="s">
        <v>127</v>
      </c>
      <c r="E170" s="180">
        <v>0</v>
      </c>
      <c r="F170" s="180"/>
      <c r="G170" s="185">
        <v>0</v>
      </c>
      <c r="H170" s="185">
        <v>0</v>
      </c>
      <c r="I170" s="39">
        <v>0</v>
      </c>
    </row>
    <row r="171" spans="1:9" x14ac:dyDescent="0.2">
      <c r="A171" s="14"/>
      <c r="B171" s="14">
        <v>3239</v>
      </c>
      <c r="C171" s="37"/>
      <c r="D171" s="38" t="s">
        <v>128</v>
      </c>
      <c r="E171" s="180">
        <v>56</v>
      </c>
      <c r="F171" s="180"/>
      <c r="G171" s="185">
        <v>450</v>
      </c>
      <c r="H171" s="185">
        <v>450</v>
      </c>
      <c r="I171" s="39">
        <v>450</v>
      </c>
    </row>
    <row r="172" spans="1:9" ht="24" x14ac:dyDescent="0.2">
      <c r="A172" s="14"/>
      <c r="B172" s="36">
        <v>329</v>
      </c>
      <c r="C172" s="37"/>
      <c r="D172" s="38" t="s">
        <v>129</v>
      </c>
      <c r="E172" s="198">
        <f t="shared" ref="E172" si="67">SUM(E173:E177)</f>
        <v>543.17000000000007</v>
      </c>
      <c r="F172" s="198"/>
      <c r="G172" s="198">
        <f>SUM(G173:G177)</f>
        <v>0</v>
      </c>
      <c r="H172" s="198">
        <f>SUM(H173:H177)</f>
        <v>0</v>
      </c>
      <c r="I172" s="198">
        <f>SUM(I173:I177)</f>
        <v>0</v>
      </c>
    </row>
    <row r="173" spans="1:9" x14ac:dyDescent="0.2">
      <c r="A173" s="14"/>
      <c r="B173" s="14">
        <v>3292</v>
      </c>
      <c r="C173" s="37"/>
      <c r="D173" s="38" t="s">
        <v>130</v>
      </c>
      <c r="E173" s="180">
        <v>0</v>
      </c>
      <c r="F173" s="180"/>
      <c r="G173" s="185">
        <v>0</v>
      </c>
      <c r="H173" s="185">
        <v>0</v>
      </c>
      <c r="I173" s="39">
        <v>0</v>
      </c>
    </row>
    <row r="174" spans="1:9" x14ac:dyDescent="0.2">
      <c r="A174" s="14"/>
      <c r="B174" s="14">
        <v>3293</v>
      </c>
      <c r="C174" s="37"/>
      <c r="D174" s="38" t="s">
        <v>131</v>
      </c>
      <c r="E174" s="180">
        <v>0</v>
      </c>
      <c r="F174" s="180"/>
      <c r="G174" s="185">
        <v>0</v>
      </c>
      <c r="H174" s="185">
        <v>0</v>
      </c>
      <c r="I174" s="39">
        <v>0</v>
      </c>
    </row>
    <row r="175" spans="1:9" x14ac:dyDescent="0.2">
      <c r="A175" s="14"/>
      <c r="B175" s="14">
        <v>3294</v>
      </c>
      <c r="C175" s="37"/>
      <c r="D175" s="38" t="s">
        <v>132</v>
      </c>
      <c r="E175" s="180">
        <v>0</v>
      </c>
      <c r="F175" s="180"/>
      <c r="G175" s="185">
        <v>0</v>
      </c>
      <c r="H175" s="185">
        <v>0</v>
      </c>
      <c r="I175" s="39">
        <v>0</v>
      </c>
    </row>
    <row r="176" spans="1:9" x14ac:dyDescent="0.2">
      <c r="A176" s="14"/>
      <c r="B176" s="14">
        <v>3295</v>
      </c>
      <c r="C176" s="37"/>
      <c r="D176" s="38" t="s">
        <v>301</v>
      </c>
      <c r="E176" s="180">
        <v>191.11</v>
      </c>
      <c r="F176" s="180"/>
      <c r="G176" s="185"/>
      <c r="H176" s="185"/>
      <c r="I176" s="39"/>
    </row>
    <row r="177" spans="1:13" ht="24" x14ac:dyDescent="0.2">
      <c r="A177" s="14"/>
      <c r="B177" s="14">
        <v>3299</v>
      </c>
      <c r="C177" s="37"/>
      <c r="D177" s="38" t="s">
        <v>129</v>
      </c>
      <c r="E177" s="180">
        <v>352.06</v>
      </c>
      <c r="F177" s="180"/>
      <c r="G177" s="185">
        <v>0</v>
      </c>
      <c r="H177" s="185">
        <v>0</v>
      </c>
      <c r="I177" s="39">
        <v>0</v>
      </c>
    </row>
    <row r="178" spans="1:13" s="46" customFormat="1" x14ac:dyDescent="0.2">
      <c r="A178" s="45"/>
      <c r="B178" s="45"/>
      <c r="C178" s="34">
        <v>9231</v>
      </c>
      <c r="D178" s="34" t="s">
        <v>71</v>
      </c>
      <c r="E178" s="179">
        <f>SUM(E179+E182+E188+E192+E194)</f>
        <v>800</v>
      </c>
      <c r="F178" s="179">
        <v>0</v>
      </c>
      <c r="G178" s="179">
        <f>SUM(G179+G182+G188+G192+G194)</f>
        <v>5000</v>
      </c>
      <c r="H178" s="179">
        <f t="shared" ref="H178" si="68">SUM(H179+H182+H188+H192+H194)</f>
        <v>0</v>
      </c>
      <c r="I178" s="211">
        <v>0</v>
      </c>
      <c r="L178" s="284"/>
      <c r="M178" s="284"/>
    </row>
    <row r="179" spans="1:13" x14ac:dyDescent="0.2">
      <c r="A179" s="14"/>
      <c r="B179" s="36">
        <v>321</v>
      </c>
      <c r="C179" s="37"/>
      <c r="D179" s="38" t="s">
        <v>111</v>
      </c>
      <c r="E179" s="180">
        <f>SUM(E180:E181)</f>
        <v>0</v>
      </c>
      <c r="F179" s="180"/>
      <c r="G179" s="180">
        <v>0</v>
      </c>
      <c r="H179" s="185">
        <v>0</v>
      </c>
      <c r="I179" s="39">
        <v>0</v>
      </c>
    </row>
    <row r="180" spans="1:13" x14ac:dyDescent="0.2">
      <c r="A180" s="14"/>
      <c r="B180" s="14">
        <v>3211</v>
      </c>
      <c r="C180" s="37"/>
      <c r="D180" s="38" t="s">
        <v>112</v>
      </c>
      <c r="E180" s="180">
        <v>0</v>
      </c>
      <c r="F180" s="180"/>
      <c r="G180" s="185">
        <v>0</v>
      </c>
      <c r="H180" s="185">
        <v>0</v>
      </c>
      <c r="I180" s="39">
        <v>0</v>
      </c>
    </row>
    <row r="181" spans="1:13" x14ac:dyDescent="0.2">
      <c r="A181" s="14"/>
      <c r="B181" s="14">
        <v>3213</v>
      </c>
      <c r="C181" s="37"/>
      <c r="D181" s="38" t="s">
        <v>168</v>
      </c>
      <c r="E181" s="180">
        <v>0</v>
      </c>
      <c r="F181" s="180"/>
      <c r="G181" s="185">
        <v>0</v>
      </c>
      <c r="H181" s="185">
        <v>0</v>
      </c>
      <c r="I181" s="39">
        <v>0</v>
      </c>
    </row>
    <row r="182" spans="1:13" x14ac:dyDescent="0.2">
      <c r="A182" s="14"/>
      <c r="B182" s="36">
        <v>322</v>
      </c>
      <c r="C182" s="37"/>
      <c r="D182" s="38" t="s">
        <v>116</v>
      </c>
      <c r="E182" s="180">
        <f>SUM(E183:E187)</f>
        <v>0</v>
      </c>
      <c r="F182" s="180"/>
      <c r="G182" s="180">
        <f>SUM(G183:G186)</f>
        <v>4000</v>
      </c>
      <c r="H182" s="185">
        <v>0</v>
      </c>
      <c r="I182" s="39">
        <v>0</v>
      </c>
    </row>
    <row r="183" spans="1:13" ht="24" x14ac:dyDescent="0.2">
      <c r="A183" s="14"/>
      <c r="B183" s="14">
        <v>3221</v>
      </c>
      <c r="C183" s="37"/>
      <c r="D183" s="38" t="s">
        <v>117</v>
      </c>
      <c r="E183" s="180">
        <v>0</v>
      </c>
      <c r="F183" s="180"/>
      <c r="G183" s="185">
        <v>2000</v>
      </c>
      <c r="H183" s="185">
        <v>0</v>
      </c>
      <c r="I183" s="39">
        <v>0</v>
      </c>
    </row>
    <row r="184" spans="1:13" x14ac:dyDescent="0.2">
      <c r="A184" s="14"/>
      <c r="B184" s="14">
        <v>3222</v>
      </c>
      <c r="C184" s="37"/>
      <c r="D184" s="38" t="s">
        <v>118</v>
      </c>
      <c r="E184" s="180">
        <v>0</v>
      </c>
      <c r="F184" s="180"/>
      <c r="G184" s="185">
        <v>0</v>
      </c>
      <c r="H184" s="185">
        <v>0</v>
      </c>
      <c r="I184" s="39">
        <v>0</v>
      </c>
    </row>
    <row r="185" spans="1:13" x14ac:dyDescent="0.2">
      <c r="A185" s="14"/>
      <c r="B185" s="14">
        <v>3223</v>
      </c>
      <c r="C185" s="37"/>
      <c r="D185" s="38" t="s">
        <v>119</v>
      </c>
      <c r="E185" s="180">
        <v>0</v>
      </c>
      <c r="F185" s="180"/>
      <c r="G185" s="185">
        <v>0</v>
      </c>
      <c r="H185" s="185">
        <v>0</v>
      </c>
      <c r="I185" s="39">
        <v>0</v>
      </c>
    </row>
    <row r="186" spans="1:13" ht="24" x14ac:dyDescent="0.2">
      <c r="A186" s="14"/>
      <c r="B186" s="14">
        <v>3224</v>
      </c>
      <c r="C186" s="37"/>
      <c r="D186" s="38" t="s">
        <v>164</v>
      </c>
      <c r="E186" s="180">
        <v>0</v>
      </c>
      <c r="F186" s="180"/>
      <c r="G186" s="185">
        <v>2000</v>
      </c>
      <c r="H186" s="185">
        <v>0</v>
      </c>
      <c r="I186" s="39">
        <v>0</v>
      </c>
    </row>
    <row r="187" spans="1:13" x14ac:dyDescent="0.2">
      <c r="A187" s="14"/>
      <c r="B187" s="14">
        <v>3225</v>
      </c>
      <c r="C187" s="37"/>
      <c r="D187" s="38" t="s">
        <v>165</v>
      </c>
      <c r="E187" s="180">
        <v>0</v>
      </c>
      <c r="F187" s="180"/>
      <c r="G187" s="185">
        <v>0</v>
      </c>
      <c r="H187" s="185">
        <v>0</v>
      </c>
      <c r="I187" s="39">
        <v>0</v>
      </c>
    </row>
    <row r="188" spans="1:13" x14ac:dyDescent="0.2">
      <c r="A188" s="14"/>
      <c r="B188" s="36">
        <v>323</v>
      </c>
      <c r="C188" s="37"/>
      <c r="D188" s="38" t="s">
        <v>121</v>
      </c>
      <c r="E188" s="180">
        <f>SUM(E189:E191)</f>
        <v>800</v>
      </c>
      <c r="F188" s="180"/>
      <c r="G188" s="185">
        <f>SUM(G189:G191)</f>
        <v>0</v>
      </c>
      <c r="H188" s="185">
        <v>0</v>
      </c>
      <c r="I188" s="39">
        <v>0</v>
      </c>
    </row>
    <row r="189" spans="1:13" x14ac:dyDescent="0.2">
      <c r="A189" s="14"/>
      <c r="B189" s="14">
        <v>3236</v>
      </c>
      <c r="C189" s="37"/>
      <c r="D189" s="38" t="s">
        <v>135</v>
      </c>
      <c r="E189" s="180">
        <v>0</v>
      </c>
      <c r="F189" s="180"/>
      <c r="G189" s="185">
        <v>0</v>
      </c>
      <c r="H189" s="185">
        <v>0</v>
      </c>
      <c r="I189" s="39">
        <v>0</v>
      </c>
    </row>
    <row r="190" spans="1:13" x14ac:dyDescent="0.2">
      <c r="A190" s="14"/>
      <c r="B190" s="14">
        <v>3237</v>
      </c>
      <c r="C190" s="37"/>
      <c r="D190" s="38" t="s">
        <v>126</v>
      </c>
      <c r="E190" s="180">
        <v>800</v>
      </c>
      <c r="F190" s="180"/>
      <c r="G190" s="185">
        <v>0</v>
      </c>
      <c r="H190" s="185">
        <v>0</v>
      </c>
      <c r="I190" s="39">
        <v>0</v>
      </c>
    </row>
    <row r="191" spans="1:13" x14ac:dyDescent="0.2">
      <c r="A191" s="14"/>
      <c r="B191" s="14">
        <v>3239</v>
      </c>
      <c r="C191" s="37"/>
      <c r="D191" s="38" t="s">
        <v>128</v>
      </c>
      <c r="E191" s="180">
        <v>0</v>
      </c>
      <c r="F191" s="180"/>
      <c r="G191" s="185">
        <v>0</v>
      </c>
      <c r="H191" s="185">
        <v>0</v>
      </c>
      <c r="I191" s="39">
        <v>0</v>
      </c>
    </row>
    <row r="192" spans="1:13" ht="24" x14ac:dyDescent="0.2">
      <c r="A192" s="14"/>
      <c r="B192" s="36">
        <v>324</v>
      </c>
      <c r="C192" s="37"/>
      <c r="D192" s="38" t="s">
        <v>133</v>
      </c>
      <c r="E192" s="180">
        <v>0</v>
      </c>
      <c r="F192" s="180"/>
      <c r="G192" s="185">
        <v>0</v>
      </c>
      <c r="H192" s="185">
        <v>0</v>
      </c>
      <c r="I192" s="39">
        <v>0</v>
      </c>
    </row>
    <row r="193" spans="1:13" ht="24" x14ac:dyDescent="0.2">
      <c r="A193" s="14"/>
      <c r="B193" s="14">
        <v>3241</v>
      </c>
      <c r="C193" s="37"/>
      <c r="D193" s="38" t="s">
        <v>133</v>
      </c>
      <c r="E193" s="180">
        <v>0</v>
      </c>
      <c r="F193" s="180"/>
      <c r="G193" s="185">
        <v>0</v>
      </c>
      <c r="H193" s="185">
        <v>0</v>
      </c>
      <c r="I193" s="39">
        <v>0</v>
      </c>
    </row>
    <row r="194" spans="1:13" ht="24" x14ac:dyDescent="0.2">
      <c r="A194" s="14"/>
      <c r="B194" s="36">
        <v>329</v>
      </c>
      <c r="C194" s="37"/>
      <c r="D194" s="38" t="s">
        <v>129</v>
      </c>
      <c r="E194" s="180">
        <v>0</v>
      </c>
      <c r="F194" s="180"/>
      <c r="G194" s="185">
        <f>SUM(G195:G198)</f>
        <v>1000</v>
      </c>
      <c r="H194" s="185">
        <v>0</v>
      </c>
      <c r="I194" s="39">
        <v>0</v>
      </c>
    </row>
    <row r="195" spans="1:13" x14ac:dyDescent="0.2">
      <c r="A195" s="14"/>
      <c r="B195" s="14">
        <v>3292</v>
      </c>
      <c r="C195" s="37"/>
      <c r="D195" s="38" t="s">
        <v>130</v>
      </c>
      <c r="E195" s="180">
        <v>0</v>
      </c>
      <c r="F195" s="180"/>
      <c r="G195" s="185">
        <v>0</v>
      </c>
      <c r="H195" s="185">
        <v>0</v>
      </c>
      <c r="I195" s="39">
        <v>0</v>
      </c>
    </row>
    <row r="196" spans="1:13" x14ac:dyDescent="0.2">
      <c r="A196" s="14"/>
      <c r="B196" s="14">
        <v>3293</v>
      </c>
      <c r="C196" s="37"/>
      <c r="D196" s="38" t="s">
        <v>131</v>
      </c>
      <c r="E196" s="180">
        <v>0</v>
      </c>
      <c r="F196" s="180"/>
      <c r="G196" s="185">
        <v>0</v>
      </c>
      <c r="H196" s="185">
        <v>0</v>
      </c>
      <c r="I196" s="39">
        <v>0</v>
      </c>
    </row>
    <row r="197" spans="1:13" x14ac:dyDescent="0.2">
      <c r="A197" s="14"/>
      <c r="B197" s="14">
        <v>3294</v>
      </c>
      <c r="C197" s="37"/>
      <c r="D197" s="38" t="s">
        <v>167</v>
      </c>
      <c r="E197" s="180">
        <v>0</v>
      </c>
      <c r="F197" s="180"/>
      <c r="G197" s="185">
        <v>0</v>
      </c>
      <c r="H197" s="185">
        <v>0</v>
      </c>
      <c r="I197" s="39">
        <v>0</v>
      </c>
    </row>
    <row r="198" spans="1:13" ht="24" x14ac:dyDescent="0.2">
      <c r="A198" s="14"/>
      <c r="B198" s="14">
        <v>3299</v>
      </c>
      <c r="C198" s="37"/>
      <c r="D198" s="38" t="s">
        <v>129</v>
      </c>
      <c r="E198" s="180">
        <v>0</v>
      </c>
      <c r="F198" s="180"/>
      <c r="G198" s="185">
        <v>1000</v>
      </c>
      <c r="H198" s="185">
        <v>0</v>
      </c>
      <c r="I198" s="39">
        <v>0</v>
      </c>
    </row>
    <row r="199" spans="1:13" s="46" customFormat="1" x14ac:dyDescent="0.2">
      <c r="A199" s="45"/>
      <c r="B199" s="45"/>
      <c r="C199" s="34">
        <v>41</v>
      </c>
      <c r="D199" s="34" t="s">
        <v>42</v>
      </c>
      <c r="E199" s="179">
        <f>SUM(E200+E203+E210+E216)</f>
        <v>11188.73</v>
      </c>
      <c r="F199" s="179">
        <v>30300</v>
      </c>
      <c r="G199" s="179">
        <f>SUM(G200+G203+G210+G216)</f>
        <v>47000</v>
      </c>
      <c r="H199" s="179">
        <f t="shared" ref="H199" si="69">SUM(H200+H203+H210+H216)</f>
        <v>47000</v>
      </c>
      <c r="I199" s="179">
        <f t="shared" ref="I199" si="70">SUM(I200+I203+I210+I216)</f>
        <v>47000</v>
      </c>
      <c r="L199" s="284"/>
      <c r="M199" s="284"/>
    </row>
    <row r="200" spans="1:13" x14ac:dyDescent="0.2">
      <c r="A200" s="14"/>
      <c r="B200" s="36">
        <v>321</v>
      </c>
      <c r="C200" s="37"/>
      <c r="D200" s="38" t="s">
        <v>111</v>
      </c>
      <c r="E200" s="180">
        <f>SUM(E201:E202)</f>
        <v>1222.5</v>
      </c>
      <c r="F200" s="180"/>
      <c r="G200" s="198">
        <f>G201+G202</f>
        <v>1500</v>
      </c>
      <c r="H200" s="198">
        <f t="shared" ref="H200:I200" si="71">H201+H202</f>
        <v>1500</v>
      </c>
      <c r="I200" s="198">
        <f t="shared" si="71"/>
        <v>1500</v>
      </c>
    </row>
    <row r="201" spans="1:13" x14ac:dyDescent="0.2">
      <c r="A201" s="14"/>
      <c r="B201" s="14">
        <v>3211</v>
      </c>
      <c r="C201" s="37"/>
      <c r="D201" s="38" t="s">
        <v>112</v>
      </c>
      <c r="E201" s="180">
        <v>1222.5</v>
      </c>
      <c r="F201" s="180"/>
      <c r="G201" s="185">
        <v>1000</v>
      </c>
      <c r="H201" s="185">
        <v>1000</v>
      </c>
      <c r="I201" s="185">
        <v>1000</v>
      </c>
    </row>
    <row r="202" spans="1:13" x14ac:dyDescent="0.2">
      <c r="A202" s="14"/>
      <c r="B202" s="14">
        <v>3213</v>
      </c>
      <c r="C202" s="37"/>
      <c r="D202" s="38" t="s">
        <v>114</v>
      </c>
      <c r="E202" s="180">
        <v>0</v>
      </c>
      <c r="F202" s="180"/>
      <c r="G202" s="185">
        <v>500</v>
      </c>
      <c r="H202" s="185">
        <v>500</v>
      </c>
      <c r="I202" s="39">
        <v>500</v>
      </c>
    </row>
    <row r="203" spans="1:13" x14ac:dyDescent="0.2">
      <c r="A203" s="14"/>
      <c r="B203" s="36">
        <v>322</v>
      </c>
      <c r="C203" s="37"/>
      <c r="D203" s="38" t="s">
        <v>116</v>
      </c>
      <c r="E203" s="180">
        <f>SUM(E204:E209)</f>
        <v>2360.1200000000003</v>
      </c>
      <c r="F203" s="180"/>
      <c r="G203" s="198">
        <f>SUM(G204:G209)</f>
        <v>25500</v>
      </c>
      <c r="H203" s="198">
        <f t="shared" ref="H203:I203" si="72">SUM(H204:H209)</f>
        <v>25500</v>
      </c>
      <c r="I203" s="198">
        <f t="shared" si="72"/>
        <v>25500</v>
      </c>
    </row>
    <row r="204" spans="1:13" ht="24" x14ac:dyDescent="0.2">
      <c r="A204" s="14"/>
      <c r="B204" s="14">
        <v>3221</v>
      </c>
      <c r="C204" s="37"/>
      <c r="D204" s="38" t="s">
        <v>117</v>
      </c>
      <c r="E204" s="180">
        <v>743.22</v>
      </c>
      <c r="F204" s="180"/>
      <c r="G204" s="185">
        <v>2000</v>
      </c>
      <c r="H204" s="185">
        <v>2000</v>
      </c>
      <c r="I204" s="39">
        <v>2000</v>
      </c>
    </row>
    <row r="205" spans="1:13" x14ac:dyDescent="0.2">
      <c r="A205" s="14"/>
      <c r="B205" s="14">
        <v>3222</v>
      </c>
      <c r="C205" s="37"/>
      <c r="D205" s="38" t="s">
        <v>118</v>
      </c>
      <c r="E205" s="180">
        <v>759.47</v>
      </c>
      <c r="F205" s="180"/>
      <c r="G205" s="185">
        <v>14000</v>
      </c>
      <c r="H205" s="185">
        <v>14000</v>
      </c>
      <c r="I205" s="39">
        <v>14000</v>
      </c>
    </row>
    <row r="206" spans="1:13" x14ac:dyDescent="0.2">
      <c r="A206" s="14"/>
      <c r="B206" s="14">
        <v>3223</v>
      </c>
      <c r="C206" s="37"/>
      <c r="D206" s="38" t="s">
        <v>119</v>
      </c>
      <c r="E206" s="180">
        <v>417.65</v>
      </c>
      <c r="F206" s="180"/>
      <c r="G206" s="185">
        <v>1500</v>
      </c>
      <c r="H206" s="185">
        <v>1500</v>
      </c>
      <c r="I206" s="39">
        <v>1500</v>
      </c>
    </row>
    <row r="207" spans="1:13" ht="24" x14ac:dyDescent="0.2">
      <c r="A207" s="14"/>
      <c r="B207" s="14">
        <v>3224</v>
      </c>
      <c r="C207" s="37"/>
      <c r="D207" s="38" t="s">
        <v>161</v>
      </c>
      <c r="E207" s="180">
        <v>322.88</v>
      </c>
      <c r="F207" s="180"/>
      <c r="G207" s="185">
        <v>4000</v>
      </c>
      <c r="H207" s="185">
        <v>4000</v>
      </c>
      <c r="I207" s="39">
        <v>4000</v>
      </c>
    </row>
    <row r="208" spans="1:13" x14ac:dyDescent="0.2">
      <c r="A208" s="14"/>
      <c r="B208" s="14">
        <v>3225</v>
      </c>
      <c r="C208" s="37"/>
      <c r="D208" s="38" t="s">
        <v>120</v>
      </c>
      <c r="E208" s="180">
        <v>116.9</v>
      </c>
      <c r="F208" s="180"/>
      <c r="G208" s="185">
        <v>3000</v>
      </c>
      <c r="H208" s="185">
        <v>3000</v>
      </c>
      <c r="I208" s="39">
        <v>3000</v>
      </c>
    </row>
    <row r="209" spans="1:13" ht="24" x14ac:dyDescent="0.2">
      <c r="A209" s="14"/>
      <c r="B209" s="14">
        <v>3227</v>
      </c>
      <c r="C209" s="37"/>
      <c r="D209" s="38" t="s">
        <v>134</v>
      </c>
      <c r="E209" s="180">
        <v>0</v>
      </c>
      <c r="F209" s="180"/>
      <c r="G209" s="185">
        <v>1000</v>
      </c>
      <c r="H209" s="185">
        <v>1000</v>
      </c>
      <c r="I209" s="39">
        <v>1000</v>
      </c>
    </row>
    <row r="210" spans="1:13" x14ac:dyDescent="0.2">
      <c r="A210" s="14"/>
      <c r="B210" s="36">
        <v>323</v>
      </c>
      <c r="C210" s="37"/>
      <c r="D210" s="38" t="s">
        <v>121</v>
      </c>
      <c r="E210" s="180">
        <f>SUM(E211:E215)</f>
        <v>4784.62</v>
      </c>
      <c r="F210" s="180"/>
      <c r="G210" s="198">
        <f>SUM(G211:G215)</f>
        <v>13000</v>
      </c>
      <c r="H210" s="198">
        <f t="shared" ref="H210:I210" si="73">SUM(H211:H215)</f>
        <v>13000</v>
      </c>
      <c r="I210" s="198">
        <f t="shared" si="73"/>
        <v>13000</v>
      </c>
    </row>
    <row r="211" spans="1:13" ht="24" x14ac:dyDescent="0.2">
      <c r="A211" s="14"/>
      <c r="B211" s="14">
        <v>3232</v>
      </c>
      <c r="C211" s="37"/>
      <c r="D211" s="38" t="s">
        <v>123</v>
      </c>
      <c r="E211" s="180">
        <v>4360</v>
      </c>
      <c r="F211" s="180"/>
      <c r="G211" s="185">
        <v>8000</v>
      </c>
      <c r="H211" s="185">
        <v>8000</v>
      </c>
      <c r="I211" s="39">
        <v>8000</v>
      </c>
    </row>
    <row r="212" spans="1:13" x14ac:dyDescent="0.2">
      <c r="A212" s="14"/>
      <c r="B212" s="14">
        <v>3234</v>
      </c>
      <c r="C212" s="37"/>
      <c r="D212" s="38" t="s">
        <v>125</v>
      </c>
      <c r="E212" s="180">
        <v>0</v>
      </c>
      <c r="F212" s="180"/>
      <c r="G212" s="185">
        <v>0</v>
      </c>
      <c r="H212" s="185">
        <v>0</v>
      </c>
      <c r="I212" s="39">
        <v>0</v>
      </c>
    </row>
    <row r="213" spans="1:13" x14ac:dyDescent="0.2">
      <c r="A213" s="14"/>
      <c r="B213" s="14">
        <v>3236</v>
      </c>
      <c r="C213" s="37"/>
      <c r="D213" s="14" t="s">
        <v>135</v>
      </c>
      <c r="E213" s="182">
        <v>424.62</v>
      </c>
      <c r="F213" s="182"/>
      <c r="G213" s="185">
        <v>1000</v>
      </c>
      <c r="H213" s="185">
        <v>1000</v>
      </c>
      <c r="I213" s="39">
        <v>1000</v>
      </c>
    </row>
    <row r="214" spans="1:13" x14ac:dyDescent="0.2">
      <c r="A214" s="14"/>
      <c r="B214" s="14">
        <v>3237</v>
      </c>
      <c r="C214" s="37"/>
      <c r="D214" s="14" t="s">
        <v>126</v>
      </c>
      <c r="E214" s="182">
        <v>0</v>
      </c>
      <c r="F214" s="182"/>
      <c r="G214" s="185">
        <v>2000</v>
      </c>
      <c r="H214" s="185">
        <v>2000</v>
      </c>
      <c r="I214" s="39">
        <v>2000</v>
      </c>
    </row>
    <row r="215" spans="1:13" x14ac:dyDescent="0.2">
      <c r="A215" s="14"/>
      <c r="B215" s="14">
        <v>3239</v>
      </c>
      <c r="C215" s="37"/>
      <c r="D215" s="38" t="s">
        <v>128</v>
      </c>
      <c r="E215" s="180">
        <v>0</v>
      </c>
      <c r="F215" s="180"/>
      <c r="G215" s="185">
        <v>2000</v>
      </c>
      <c r="H215" s="185">
        <v>2000</v>
      </c>
      <c r="I215" s="39">
        <v>2000</v>
      </c>
    </row>
    <row r="216" spans="1:13" ht="24" x14ac:dyDescent="0.2">
      <c r="A216" s="14"/>
      <c r="B216" s="36">
        <v>329</v>
      </c>
      <c r="C216" s="37"/>
      <c r="D216" s="38" t="s">
        <v>129</v>
      </c>
      <c r="E216" s="180">
        <f>E217+E218</f>
        <v>2821.4900000000002</v>
      </c>
      <c r="F216" s="180"/>
      <c r="G216" s="198">
        <f>SUM(G217:G218)</f>
        <v>7000</v>
      </c>
      <c r="H216" s="198">
        <f t="shared" ref="H216:I216" si="74">SUM(H217:H218)</f>
        <v>7000</v>
      </c>
      <c r="I216" s="198">
        <f t="shared" si="74"/>
        <v>7000</v>
      </c>
    </row>
    <row r="217" spans="1:13" x14ac:dyDescent="0.2">
      <c r="A217" s="14"/>
      <c r="B217" s="14">
        <v>3293</v>
      </c>
      <c r="C217" s="37"/>
      <c r="D217" s="38" t="s">
        <v>131</v>
      </c>
      <c r="E217" s="180">
        <v>837.84</v>
      </c>
      <c r="F217" s="180"/>
      <c r="G217" s="185">
        <v>1000</v>
      </c>
      <c r="H217" s="185">
        <v>1000</v>
      </c>
      <c r="I217" s="39">
        <v>1000</v>
      </c>
    </row>
    <row r="218" spans="1:13" s="46" customFormat="1" x14ac:dyDescent="0.2">
      <c r="A218" s="45"/>
      <c r="B218" s="14">
        <v>3299</v>
      </c>
      <c r="C218" s="34"/>
      <c r="D218" s="153" t="s">
        <v>129</v>
      </c>
      <c r="E218" s="188">
        <v>1983.65</v>
      </c>
      <c r="F218" s="188"/>
      <c r="G218" s="188">
        <v>6000</v>
      </c>
      <c r="H218" s="188">
        <v>6000</v>
      </c>
      <c r="I218" s="216">
        <v>6000</v>
      </c>
      <c r="L218" s="284"/>
      <c r="M218" s="284"/>
    </row>
    <row r="219" spans="1:13" s="46" customFormat="1" x14ac:dyDescent="0.2">
      <c r="A219" s="45"/>
      <c r="B219" s="45"/>
      <c r="C219" s="34">
        <v>9241</v>
      </c>
      <c r="D219" s="34" t="s">
        <v>246</v>
      </c>
      <c r="E219" s="179">
        <f t="shared" ref="E219:F219" si="75">SUM(E220+E222+E229+E235)</f>
        <v>6000</v>
      </c>
      <c r="F219" s="179">
        <f t="shared" si="75"/>
        <v>0</v>
      </c>
      <c r="G219" s="179">
        <f>SUM(G220+G222+G229+G235)</f>
        <v>12000</v>
      </c>
      <c r="H219" s="179">
        <f t="shared" ref="H219" si="76">SUM(H220+H222+H229+H235)</f>
        <v>0</v>
      </c>
      <c r="I219" s="179">
        <f t="shared" ref="I219" si="77">SUM(I220+I222+I229+I235)</f>
        <v>0</v>
      </c>
      <c r="L219" s="284"/>
      <c r="M219" s="284"/>
    </row>
    <row r="220" spans="1:13" x14ac:dyDescent="0.2">
      <c r="A220" s="14"/>
      <c r="B220" s="36">
        <v>321</v>
      </c>
      <c r="C220" s="37"/>
      <c r="D220" s="38" t="s">
        <v>111</v>
      </c>
      <c r="E220" s="180">
        <v>0</v>
      </c>
      <c r="F220" s="180"/>
      <c r="G220" s="198">
        <v>0</v>
      </c>
      <c r="H220" s="185">
        <v>0</v>
      </c>
      <c r="I220" s="39">
        <v>0</v>
      </c>
    </row>
    <row r="221" spans="1:13" x14ac:dyDescent="0.2">
      <c r="A221" s="14"/>
      <c r="B221" s="14">
        <v>3213</v>
      </c>
      <c r="C221" s="37"/>
      <c r="D221" s="38" t="s">
        <v>114</v>
      </c>
      <c r="E221" s="180">
        <v>0</v>
      </c>
      <c r="F221" s="180"/>
      <c r="G221" s="185">
        <v>0</v>
      </c>
      <c r="H221" s="185">
        <v>0</v>
      </c>
      <c r="I221" s="39">
        <v>0</v>
      </c>
    </row>
    <row r="222" spans="1:13" x14ac:dyDescent="0.2">
      <c r="A222" s="14"/>
      <c r="B222" s="36">
        <v>322</v>
      </c>
      <c r="C222" s="37"/>
      <c r="D222" s="38" t="s">
        <v>116</v>
      </c>
      <c r="E222" s="180">
        <f>E223+E224+E225+E226+E227+E228</f>
        <v>2500</v>
      </c>
      <c r="F222" s="180"/>
      <c r="G222" s="198">
        <f>SUM(G223:G228)</f>
        <v>5000</v>
      </c>
      <c r="H222" s="185">
        <v>0</v>
      </c>
      <c r="I222" s="39">
        <v>0</v>
      </c>
    </row>
    <row r="223" spans="1:13" ht="24" x14ac:dyDescent="0.2">
      <c r="A223" s="14"/>
      <c r="B223" s="14">
        <v>3221</v>
      </c>
      <c r="C223" s="37"/>
      <c r="D223" s="38" t="s">
        <v>117</v>
      </c>
      <c r="E223" s="180">
        <v>0</v>
      </c>
      <c r="F223" s="180"/>
      <c r="G223" s="185">
        <v>2000</v>
      </c>
      <c r="H223" s="185">
        <v>0</v>
      </c>
      <c r="I223" s="39">
        <v>0</v>
      </c>
    </row>
    <row r="224" spans="1:13" x14ac:dyDescent="0.2">
      <c r="A224" s="14"/>
      <c r="B224" s="14">
        <v>3222</v>
      </c>
      <c r="C224" s="37"/>
      <c r="D224" s="38" t="s">
        <v>118</v>
      </c>
      <c r="E224" s="180">
        <v>2500</v>
      </c>
      <c r="F224" s="180"/>
      <c r="G224" s="185">
        <v>3000</v>
      </c>
      <c r="H224" s="185">
        <v>0</v>
      </c>
      <c r="I224" s="39">
        <v>0</v>
      </c>
    </row>
    <row r="225" spans="1:13" x14ac:dyDescent="0.2">
      <c r="A225" s="14"/>
      <c r="B225" s="14">
        <v>3223</v>
      </c>
      <c r="C225" s="37"/>
      <c r="D225" s="38" t="s">
        <v>119</v>
      </c>
      <c r="E225" s="180">
        <v>0</v>
      </c>
      <c r="F225" s="180"/>
      <c r="G225" s="185">
        <v>0</v>
      </c>
      <c r="H225" s="185">
        <v>0</v>
      </c>
      <c r="I225" s="39">
        <v>0</v>
      </c>
    </row>
    <row r="226" spans="1:13" ht="24" x14ac:dyDescent="0.2">
      <c r="A226" s="14"/>
      <c r="B226" s="14">
        <v>3224</v>
      </c>
      <c r="C226" s="37"/>
      <c r="D226" s="38" t="s">
        <v>161</v>
      </c>
      <c r="E226" s="180">
        <v>0</v>
      </c>
      <c r="F226" s="180"/>
      <c r="G226" s="185">
        <v>0</v>
      </c>
      <c r="H226" s="185">
        <v>0</v>
      </c>
      <c r="I226" s="39">
        <v>0</v>
      </c>
    </row>
    <row r="227" spans="1:13" x14ac:dyDescent="0.2">
      <c r="A227" s="14"/>
      <c r="B227" s="14">
        <v>3225</v>
      </c>
      <c r="C227" s="37"/>
      <c r="D227" s="38" t="s">
        <v>120</v>
      </c>
      <c r="E227" s="180">
        <v>0</v>
      </c>
      <c r="F227" s="180"/>
      <c r="G227" s="185">
        <v>0</v>
      </c>
      <c r="H227" s="185">
        <v>0</v>
      </c>
      <c r="I227" s="39">
        <v>0</v>
      </c>
    </row>
    <row r="228" spans="1:13" ht="24" x14ac:dyDescent="0.2">
      <c r="A228" s="14"/>
      <c r="B228" s="14">
        <v>3227</v>
      </c>
      <c r="C228" s="37"/>
      <c r="D228" s="38" t="s">
        <v>134</v>
      </c>
      <c r="E228" s="180">
        <v>0</v>
      </c>
      <c r="F228" s="180"/>
      <c r="G228" s="185">
        <v>0</v>
      </c>
      <c r="H228" s="185">
        <v>0</v>
      </c>
      <c r="I228" s="39">
        <v>0</v>
      </c>
    </row>
    <row r="229" spans="1:13" x14ac:dyDescent="0.2">
      <c r="A229" s="14"/>
      <c r="B229" s="36">
        <v>323</v>
      </c>
      <c r="C229" s="37"/>
      <c r="D229" s="38" t="s">
        <v>121</v>
      </c>
      <c r="E229" s="180">
        <v>3500</v>
      </c>
      <c r="F229" s="180"/>
      <c r="G229" s="198">
        <f>SUM(G230:G234)</f>
        <v>7000</v>
      </c>
      <c r="H229" s="185">
        <v>0</v>
      </c>
      <c r="I229" s="39">
        <v>0</v>
      </c>
    </row>
    <row r="230" spans="1:13" ht="24" x14ac:dyDescent="0.2">
      <c r="A230" s="14"/>
      <c r="B230" s="14">
        <v>3232</v>
      </c>
      <c r="C230" s="37"/>
      <c r="D230" s="38" t="s">
        <v>123</v>
      </c>
      <c r="E230" s="180">
        <v>0</v>
      </c>
      <c r="F230" s="180"/>
      <c r="G230" s="185">
        <v>4000</v>
      </c>
      <c r="H230" s="185">
        <v>0</v>
      </c>
      <c r="I230" s="39">
        <v>0</v>
      </c>
    </row>
    <row r="231" spans="1:13" x14ac:dyDescent="0.2">
      <c r="A231" s="14"/>
      <c r="B231" s="14">
        <v>3234</v>
      </c>
      <c r="C231" s="37"/>
      <c r="D231" s="38" t="s">
        <v>125</v>
      </c>
      <c r="E231" s="180">
        <v>0</v>
      </c>
      <c r="F231" s="180"/>
      <c r="G231" s="185">
        <v>0</v>
      </c>
      <c r="H231" s="185">
        <v>0</v>
      </c>
      <c r="I231" s="39">
        <v>0</v>
      </c>
    </row>
    <row r="232" spans="1:13" x14ac:dyDescent="0.2">
      <c r="A232" s="14"/>
      <c r="B232" s="14">
        <v>3236</v>
      </c>
      <c r="C232" s="37"/>
      <c r="D232" s="14" t="s">
        <v>135</v>
      </c>
      <c r="E232" s="182">
        <v>0</v>
      </c>
      <c r="F232" s="182"/>
      <c r="G232" s="185">
        <v>0</v>
      </c>
      <c r="H232" s="185">
        <v>0</v>
      </c>
      <c r="I232" s="39">
        <v>0</v>
      </c>
    </row>
    <row r="233" spans="1:13" x14ac:dyDescent="0.2">
      <c r="A233" s="14"/>
      <c r="B233" s="14">
        <v>3237</v>
      </c>
      <c r="C233" s="37"/>
      <c r="D233" s="14" t="s">
        <v>126</v>
      </c>
      <c r="E233" s="182">
        <v>3500</v>
      </c>
      <c r="F233" s="182"/>
      <c r="G233" s="185">
        <v>2000</v>
      </c>
      <c r="H233" s="185">
        <v>0</v>
      </c>
      <c r="I233" s="39">
        <v>0</v>
      </c>
    </row>
    <row r="234" spans="1:13" x14ac:dyDescent="0.2">
      <c r="A234" s="14"/>
      <c r="B234" s="14">
        <v>3239</v>
      </c>
      <c r="C234" s="37"/>
      <c r="D234" s="38" t="s">
        <v>128</v>
      </c>
      <c r="E234" s="180">
        <v>0</v>
      </c>
      <c r="F234" s="180"/>
      <c r="G234" s="185">
        <v>1000</v>
      </c>
      <c r="H234" s="185">
        <v>0</v>
      </c>
      <c r="I234" s="39">
        <v>0</v>
      </c>
    </row>
    <row r="235" spans="1:13" ht="24" x14ac:dyDescent="0.2">
      <c r="A235" s="14"/>
      <c r="B235" s="36">
        <v>329</v>
      </c>
      <c r="C235" s="37"/>
      <c r="D235" s="38" t="s">
        <v>129</v>
      </c>
      <c r="E235" s="180">
        <v>0</v>
      </c>
      <c r="F235" s="180"/>
      <c r="G235" s="198">
        <f>SUM(G236:G237)</f>
        <v>0</v>
      </c>
      <c r="H235" s="185">
        <v>0</v>
      </c>
      <c r="I235" s="39">
        <v>0</v>
      </c>
    </row>
    <row r="236" spans="1:13" x14ac:dyDescent="0.2">
      <c r="A236" s="14"/>
      <c r="B236" s="14">
        <v>3293</v>
      </c>
      <c r="C236" s="37"/>
      <c r="D236" s="38" t="s">
        <v>131</v>
      </c>
      <c r="E236" s="180">
        <v>0</v>
      </c>
      <c r="F236" s="180"/>
      <c r="G236" s="185">
        <v>0</v>
      </c>
      <c r="H236" s="185">
        <v>0</v>
      </c>
      <c r="I236" s="39">
        <v>0</v>
      </c>
    </row>
    <row r="237" spans="1:13" s="46" customFormat="1" x14ac:dyDescent="0.2">
      <c r="A237" s="45"/>
      <c r="B237" s="14">
        <v>3299</v>
      </c>
      <c r="C237" s="34"/>
      <c r="D237" s="153" t="s">
        <v>129</v>
      </c>
      <c r="E237" s="188">
        <v>0</v>
      </c>
      <c r="F237" s="188"/>
      <c r="G237" s="188">
        <v>0</v>
      </c>
      <c r="H237" s="187">
        <v>0</v>
      </c>
      <c r="I237" s="211">
        <v>0</v>
      </c>
      <c r="L237" s="284"/>
      <c r="M237" s="284"/>
    </row>
    <row r="238" spans="1:13" s="46" customFormat="1" x14ac:dyDescent="0.2">
      <c r="A238" s="45"/>
      <c r="B238" s="45"/>
      <c r="C238" s="34">
        <v>92530</v>
      </c>
      <c r="D238" s="34" t="s">
        <v>247</v>
      </c>
      <c r="E238" s="179">
        <f>E239</f>
        <v>0</v>
      </c>
      <c r="F238" s="179">
        <v>0</v>
      </c>
      <c r="G238" s="179">
        <f>G239</f>
        <v>0</v>
      </c>
      <c r="H238" s="179">
        <v>0</v>
      </c>
      <c r="I238" s="211">
        <v>0</v>
      </c>
      <c r="L238" s="284"/>
      <c r="M238" s="284"/>
    </row>
    <row r="239" spans="1:13" s="46" customFormat="1" x14ac:dyDescent="0.2">
      <c r="A239" s="45"/>
      <c r="B239" s="36">
        <v>321</v>
      </c>
      <c r="C239" s="34"/>
      <c r="D239" s="38" t="s">
        <v>111</v>
      </c>
      <c r="E239" s="198">
        <f t="shared" ref="E239" si="78">SUM(E240:E241)</f>
        <v>0</v>
      </c>
      <c r="F239" s="198"/>
      <c r="G239" s="198">
        <f>SUM(G240:G241)</f>
        <v>0</v>
      </c>
      <c r="H239" s="185">
        <v>0</v>
      </c>
      <c r="I239" s="216">
        <v>0</v>
      </c>
      <c r="L239" s="284"/>
      <c r="M239" s="284"/>
    </row>
    <row r="240" spans="1:13" s="46" customFormat="1" x14ac:dyDescent="0.2">
      <c r="A240" s="45"/>
      <c r="B240" s="14">
        <v>3211</v>
      </c>
      <c r="C240" s="34"/>
      <c r="D240" s="38" t="s">
        <v>112</v>
      </c>
      <c r="E240" s="180">
        <v>0</v>
      </c>
      <c r="F240" s="180"/>
      <c r="G240" s="185">
        <v>0</v>
      </c>
      <c r="H240" s="185">
        <v>0</v>
      </c>
      <c r="I240" s="216">
        <v>0</v>
      </c>
      <c r="L240" s="284"/>
      <c r="M240" s="284"/>
    </row>
    <row r="241" spans="1:13" s="46" customFormat="1" ht="24" x14ac:dyDescent="0.2">
      <c r="A241" s="45"/>
      <c r="B241" s="14">
        <v>3212</v>
      </c>
      <c r="C241" s="34"/>
      <c r="D241" s="38" t="s">
        <v>113</v>
      </c>
      <c r="E241" s="180">
        <v>0</v>
      </c>
      <c r="F241" s="180"/>
      <c r="G241" s="185">
        <v>0</v>
      </c>
      <c r="H241" s="185">
        <v>0</v>
      </c>
      <c r="I241" s="216">
        <v>0</v>
      </c>
      <c r="L241" s="284"/>
      <c r="M241" s="284"/>
    </row>
    <row r="242" spans="1:13" s="46" customFormat="1" x14ac:dyDescent="0.2">
      <c r="A242" s="45"/>
      <c r="B242" s="45"/>
      <c r="C242" s="34">
        <v>5402</v>
      </c>
      <c r="D242" s="34" t="s">
        <v>48</v>
      </c>
      <c r="E242" s="179">
        <f t="shared" ref="E242" si="79">SUM(E243+E246)</f>
        <v>7780.16</v>
      </c>
      <c r="F242" s="179">
        <v>17289</v>
      </c>
      <c r="G242" s="179">
        <f>SUM(G243+G246)</f>
        <v>19879.75</v>
      </c>
      <c r="H242" s="179">
        <f t="shared" ref="H242:I242" si="80">SUM(H243+H246)</f>
        <v>19879.75</v>
      </c>
      <c r="I242" s="179">
        <f t="shared" si="80"/>
        <v>19879.75</v>
      </c>
      <c r="L242" s="284"/>
      <c r="M242" s="284"/>
    </row>
    <row r="243" spans="1:13" s="46" customFormat="1" x14ac:dyDescent="0.2">
      <c r="A243" s="45"/>
      <c r="B243" s="36">
        <v>321</v>
      </c>
      <c r="C243" s="34"/>
      <c r="D243" s="38" t="s">
        <v>111</v>
      </c>
      <c r="E243" s="198">
        <f t="shared" ref="E243" si="81">SUM(E244:E245)</f>
        <v>2456.0300000000002</v>
      </c>
      <c r="F243" s="198"/>
      <c r="G243" s="198">
        <f>SUM(G244:G245)</f>
        <v>6874.75</v>
      </c>
      <c r="H243" s="198">
        <f t="shared" ref="H243:I243" si="82">SUM(H244:H245)</f>
        <v>6874.75</v>
      </c>
      <c r="I243" s="198">
        <f t="shared" si="82"/>
        <v>6874.75</v>
      </c>
      <c r="L243" s="284"/>
      <c r="M243" s="284"/>
    </row>
    <row r="244" spans="1:13" s="46" customFormat="1" x14ac:dyDescent="0.2">
      <c r="A244" s="45"/>
      <c r="B244" s="14">
        <v>3211</v>
      </c>
      <c r="C244" s="34"/>
      <c r="D244" s="38" t="s">
        <v>112</v>
      </c>
      <c r="E244" s="180">
        <v>0</v>
      </c>
      <c r="F244" s="180"/>
      <c r="G244" s="185">
        <v>300</v>
      </c>
      <c r="H244" s="185">
        <v>300</v>
      </c>
      <c r="I244" s="216">
        <v>300</v>
      </c>
      <c r="L244" s="284"/>
      <c r="M244" s="284"/>
    </row>
    <row r="245" spans="1:13" s="46" customFormat="1" ht="24" x14ac:dyDescent="0.2">
      <c r="A245" s="45"/>
      <c r="B245" s="14">
        <v>3212</v>
      </c>
      <c r="C245" s="34"/>
      <c r="D245" s="38" t="s">
        <v>113</v>
      </c>
      <c r="E245" s="180">
        <v>2456.0300000000002</v>
      </c>
      <c r="F245" s="180"/>
      <c r="G245" s="185">
        <v>6574.75</v>
      </c>
      <c r="H245" s="185">
        <v>6574.75</v>
      </c>
      <c r="I245" s="216">
        <v>6574.75</v>
      </c>
      <c r="L245" s="284"/>
      <c r="M245" s="284"/>
    </row>
    <row r="246" spans="1:13" x14ac:dyDescent="0.2">
      <c r="A246" s="14"/>
      <c r="B246" s="36">
        <v>322</v>
      </c>
      <c r="C246" s="37"/>
      <c r="D246" s="38" t="s">
        <v>116</v>
      </c>
      <c r="E246" s="198">
        <f t="shared" ref="E246" si="83">E247</f>
        <v>5324.13</v>
      </c>
      <c r="F246" s="198"/>
      <c r="G246" s="198">
        <f>G247</f>
        <v>13005</v>
      </c>
      <c r="H246" s="198">
        <f t="shared" ref="H246:I246" si="84">H247</f>
        <v>13005</v>
      </c>
      <c r="I246" s="198">
        <f t="shared" si="84"/>
        <v>13005</v>
      </c>
    </row>
    <row r="247" spans="1:13" x14ac:dyDescent="0.2">
      <c r="A247" s="14"/>
      <c r="B247" s="14">
        <v>3222</v>
      </c>
      <c r="C247" s="37"/>
      <c r="D247" s="38" t="s">
        <v>118</v>
      </c>
      <c r="E247" s="180">
        <v>5324.13</v>
      </c>
      <c r="F247" s="180"/>
      <c r="G247" s="185">
        <v>13005</v>
      </c>
      <c r="H247" s="185">
        <v>13005</v>
      </c>
      <c r="I247" s="39">
        <v>13005</v>
      </c>
    </row>
    <row r="248" spans="1:13" s="46" customFormat="1" x14ac:dyDescent="0.2">
      <c r="A248" s="45"/>
      <c r="B248" s="45"/>
      <c r="C248" s="34">
        <v>95402</v>
      </c>
      <c r="D248" s="34" t="s">
        <v>245</v>
      </c>
      <c r="E248" s="179">
        <f t="shared" ref="E248" si="85">SUM(E249+E252)</f>
        <v>0</v>
      </c>
      <c r="F248" s="179">
        <v>0</v>
      </c>
      <c r="G248" s="179">
        <f>SUM(G249+G252)</f>
        <v>0</v>
      </c>
      <c r="H248" s="179">
        <v>0</v>
      </c>
      <c r="I248" s="211">
        <v>0</v>
      </c>
      <c r="L248" s="284"/>
      <c r="M248" s="284"/>
    </row>
    <row r="249" spans="1:13" s="46" customFormat="1" x14ac:dyDescent="0.2">
      <c r="A249" s="45"/>
      <c r="B249" s="36">
        <v>321</v>
      </c>
      <c r="C249" s="34"/>
      <c r="D249" s="38" t="s">
        <v>111</v>
      </c>
      <c r="E249" s="198">
        <f t="shared" ref="E249" si="86">SUM(E250:E251)</f>
        <v>0</v>
      </c>
      <c r="F249" s="198"/>
      <c r="G249" s="198">
        <f>SUM(G250:G251)</f>
        <v>0</v>
      </c>
      <c r="H249" s="185">
        <v>0</v>
      </c>
      <c r="I249" s="216">
        <v>0</v>
      </c>
      <c r="L249" s="284"/>
      <c r="M249" s="284"/>
    </row>
    <row r="250" spans="1:13" s="46" customFormat="1" x14ac:dyDescent="0.2">
      <c r="A250" s="45"/>
      <c r="B250" s="14">
        <v>3211</v>
      </c>
      <c r="C250" s="34"/>
      <c r="D250" s="38" t="s">
        <v>112</v>
      </c>
      <c r="E250" s="180">
        <v>0</v>
      </c>
      <c r="F250" s="180"/>
      <c r="G250" s="185">
        <v>0</v>
      </c>
      <c r="H250" s="185">
        <v>0</v>
      </c>
      <c r="I250" s="216">
        <v>0</v>
      </c>
      <c r="L250" s="284"/>
      <c r="M250" s="284"/>
    </row>
    <row r="251" spans="1:13" s="46" customFormat="1" ht="24" x14ac:dyDescent="0.2">
      <c r="A251" s="45"/>
      <c r="B251" s="14">
        <v>3212</v>
      </c>
      <c r="C251" s="34"/>
      <c r="D251" s="38" t="s">
        <v>113</v>
      </c>
      <c r="E251" s="180">
        <v>0</v>
      </c>
      <c r="F251" s="180"/>
      <c r="G251" s="185">
        <v>0</v>
      </c>
      <c r="H251" s="185">
        <v>0</v>
      </c>
      <c r="I251" s="216">
        <v>0</v>
      </c>
      <c r="L251" s="284"/>
      <c r="M251" s="284"/>
    </row>
    <row r="252" spans="1:13" x14ac:dyDescent="0.2">
      <c r="A252" s="14"/>
      <c r="B252" s="36">
        <v>322</v>
      </c>
      <c r="C252" s="37"/>
      <c r="D252" s="38" t="s">
        <v>116</v>
      </c>
      <c r="E252" s="198">
        <f t="shared" ref="E252" si="87">E253</f>
        <v>0</v>
      </c>
      <c r="F252" s="198"/>
      <c r="G252" s="198">
        <f>G253</f>
        <v>0</v>
      </c>
      <c r="H252" s="185">
        <v>0</v>
      </c>
      <c r="I252" s="39">
        <v>0</v>
      </c>
    </row>
    <row r="253" spans="1:13" x14ac:dyDescent="0.2">
      <c r="A253" s="14"/>
      <c r="B253" s="14">
        <v>3222</v>
      </c>
      <c r="C253" s="37"/>
      <c r="D253" s="38" t="s">
        <v>118</v>
      </c>
      <c r="E253" s="180">
        <v>0</v>
      </c>
      <c r="F253" s="180"/>
      <c r="G253" s="185">
        <v>0</v>
      </c>
      <c r="H253" s="185">
        <v>0</v>
      </c>
      <c r="I253" s="39">
        <v>0</v>
      </c>
    </row>
    <row r="254" spans="1:13" s="46" customFormat="1" x14ac:dyDescent="0.2">
      <c r="A254" s="45"/>
      <c r="B254" s="45"/>
      <c r="C254" s="34">
        <v>51</v>
      </c>
      <c r="D254" s="34" t="s">
        <v>311</v>
      </c>
      <c r="E254" s="179">
        <f t="shared" ref="E254" si="88">SUM(E255+E258)</f>
        <v>0</v>
      </c>
      <c r="F254" s="179">
        <v>0</v>
      </c>
      <c r="G254" s="179">
        <f>SUM(G255+G258)</f>
        <v>3455.25</v>
      </c>
      <c r="H254" s="179">
        <f t="shared" ref="H254:I254" si="89">SUM(H255+H258)</f>
        <v>3455.25</v>
      </c>
      <c r="I254" s="179">
        <f t="shared" si="89"/>
        <v>3455.25</v>
      </c>
      <c r="L254" s="284"/>
      <c r="M254" s="284"/>
    </row>
    <row r="255" spans="1:13" s="46" customFormat="1" x14ac:dyDescent="0.2">
      <c r="A255" s="45"/>
      <c r="B255" s="36">
        <v>321</v>
      </c>
      <c r="C255" s="34"/>
      <c r="D255" s="38" t="s">
        <v>111</v>
      </c>
      <c r="E255" s="198">
        <f t="shared" ref="E255" si="90">SUM(E256:E257)</f>
        <v>0</v>
      </c>
      <c r="F255" s="198"/>
      <c r="G255" s="198">
        <f>SUM(G256:G257)</f>
        <v>1160.25</v>
      </c>
      <c r="H255" s="198">
        <f t="shared" ref="H255:I255" si="91">SUM(H256:H257)</f>
        <v>1160.25</v>
      </c>
      <c r="I255" s="198">
        <f t="shared" si="91"/>
        <v>1160.25</v>
      </c>
      <c r="L255" s="284"/>
      <c r="M255" s="284"/>
    </row>
    <row r="256" spans="1:13" s="46" customFormat="1" x14ac:dyDescent="0.2">
      <c r="A256" s="45"/>
      <c r="B256" s="14">
        <v>3211</v>
      </c>
      <c r="C256" s="34"/>
      <c r="D256" s="38" t="s">
        <v>112</v>
      </c>
      <c r="E256" s="180">
        <v>0</v>
      </c>
      <c r="F256" s="180"/>
      <c r="G256" s="185">
        <v>0</v>
      </c>
      <c r="H256" s="185">
        <v>0</v>
      </c>
      <c r="I256" s="216">
        <v>0</v>
      </c>
      <c r="L256" s="284"/>
      <c r="M256" s="284"/>
    </row>
    <row r="257" spans="1:13" s="46" customFormat="1" ht="24" x14ac:dyDescent="0.2">
      <c r="A257" s="45"/>
      <c r="B257" s="14">
        <v>3212</v>
      </c>
      <c r="C257" s="34"/>
      <c r="D257" s="38" t="s">
        <v>113</v>
      </c>
      <c r="E257" s="180">
        <v>0</v>
      </c>
      <c r="F257" s="180"/>
      <c r="G257" s="185">
        <v>1160.25</v>
      </c>
      <c r="H257" s="185">
        <v>1160.25</v>
      </c>
      <c r="I257" s="216">
        <v>1160.25</v>
      </c>
      <c r="L257" s="284"/>
      <c r="M257" s="284"/>
    </row>
    <row r="258" spans="1:13" x14ac:dyDescent="0.2">
      <c r="A258" s="14"/>
      <c r="B258" s="36">
        <v>322</v>
      </c>
      <c r="C258" s="37"/>
      <c r="D258" s="38" t="s">
        <v>116</v>
      </c>
      <c r="E258" s="198">
        <f t="shared" ref="E258" si="92">E259</f>
        <v>0</v>
      </c>
      <c r="F258" s="198"/>
      <c r="G258" s="198">
        <f>G259</f>
        <v>2295</v>
      </c>
      <c r="H258" s="198">
        <f t="shared" ref="H258:I258" si="93">H259</f>
        <v>2295</v>
      </c>
      <c r="I258" s="198">
        <f t="shared" si="93"/>
        <v>2295</v>
      </c>
    </row>
    <row r="259" spans="1:13" x14ac:dyDescent="0.2">
      <c r="A259" s="14"/>
      <c r="B259" s="14">
        <v>3222</v>
      </c>
      <c r="C259" s="37"/>
      <c r="D259" s="38" t="s">
        <v>118</v>
      </c>
      <c r="E259" s="180">
        <v>0</v>
      </c>
      <c r="F259" s="180"/>
      <c r="G259" s="185">
        <v>2295</v>
      </c>
      <c r="H259" s="185">
        <v>2295</v>
      </c>
      <c r="I259" s="39">
        <v>2295</v>
      </c>
    </row>
    <row r="260" spans="1:13" s="46" customFormat="1" x14ac:dyDescent="0.2">
      <c r="A260" s="45"/>
      <c r="B260" s="45"/>
      <c r="C260" s="34">
        <v>925401</v>
      </c>
      <c r="D260" s="34" t="s">
        <v>87</v>
      </c>
      <c r="E260" s="179">
        <v>0</v>
      </c>
      <c r="F260" s="179">
        <v>0</v>
      </c>
      <c r="G260" s="179">
        <v>0</v>
      </c>
      <c r="H260" s="179">
        <v>0</v>
      </c>
      <c r="I260" s="211">
        <v>0</v>
      </c>
      <c r="L260" s="284"/>
      <c r="M260" s="284"/>
    </row>
    <row r="261" spans="1:13" s="46" customFormat="1" x14ac:dyDescent="0.2">
      <c r="A261" s="45"/>
      <c r="B261" s="45"/>
      <c r="C261" s="34">
        <v>57</v>
      </c>
      <c r="D261" s="34" t="s">
        <v>43</v>
      </c>
      <c r="E261" s="179">
        <f t="shared" ref="E261" si="94">SUM(E262+E266+E270+E274)</f>
        <v>296161.45999999996</v>
      </c>
      <c r="F261" s="179">
        <v>336466</v>
      </c>
      <c r="G261" s="179">
        <f>SUM(G262+G266+G270+G274)</f>
        <v>341400</v>
      </c>
      <c r="H261" s="179">
        <f t="shared" ref="H261:I261" si="95">SUM(H262+H266+H270+H274)</f>
        <v>341400</v>
      </c>
      <c r="I261" s="179">
        <f t="shared" si="95"/>
        <v>341400</v>
      </c>
      <c r="L261" s="284"/>
      <c r="M261" s="284"/>
    </row>
    <row r="262" spans="1:13" x14ac:dyDescent="0.2">
      <c r="A262" s="14"/>
      <c r="B262" s="36">
        <v>321</v>
      </c>
      <c r="C262" s="37"/>
      <c r="D262" s="38" t="s">
        <v>111</v>
      </c>
      <c r="E262" s="198">
        <f t="shared" ref="E262" si="96">SUM(E263:E265)</f>
        <v>44796.619999999995</v>
      </c>
      <c r="F262" s="198"/>
      <c r="G262" s="198">
        <f>SUM(G263:G265)</f>
        <v>60800</v>
      </c>
      <c r="H262" s="198">
        <f t="shared" ref="H262:I262" si="97">SUM(H263:H265)</f>
        <v>60800</v>
      </c>
      <c r="I262" s="198">
        <f t="shared" si="97"/>
        <v>60800</v>
      </c>
    </row>
    <row r="263" spans="1:13" x14ac:dyDescent="0.2">
      <c r="A263" s="14"/>
      <c r="B263" s="14">
        <v>3211</v>
      </c>
      <c r="C263" s="37"/>
      <c r="D263" s="38" t="s">
        <v>112</v>
      </c>
      <c r="E263" s="180">
        <v>570.20000000000005</v>
      </c>
      <c r="F263" s="180"/>
      <c r="G263" s="185">
        <v>1500</v>
      </c>
      <c r="H263" s="185">
        <v>1500</v>
      </c>
      <c r="I263" s="39">
        <v>1500</v>
      </c>
    </row>
    <row r="264" spans="1:13" ht="24" x14ac:dyDescent="0.2">
      <c r="A264" s="14"/>
      <c r="B264" s="14">
        <v>3212</v>
      </c>
      <c r="C264" s="37"/>
      <c r="D264" s="38" t="s">
        <v>113</v>
      </c>
      <c r="E264" s="180">
        <v>44063.92</v>
      </c>
      <c r="F264" s="180"/>
      <c r="G264" s="185">
        <v>59000</v>
      </c>
      <c r="H264" s="185">
        <v>59000</v>
      </c>
      <c r="I264" s="39">
        <v>59000</v>
      </c>
    </row>
    <row r="265" spans="1:13" x14ac:dyDescent="0.2">
      <c r="A265" s="14"/>
      <c r="B265" s="14">
        <v>3213</v>
      </c>
      <c r="C265" s="37"/>
      <c r="D265" s="38" t="s">
        <v>168</v>
      </c>
      <c r="E265" s="180">
        <v>162.5</v>
      </c>
      <c r="F265" s="180"/>
      <c r="G265" s="185">
        <v>300</v>
      </c>
      <c r="H265" s="185">
        <v>300</v>
      </c>
      <c r="I265" s="39">
        <v>300</v>
      </c>
    </row>
    <row r="266" spans="1:13" x14ac:dyDescent="0.2">
      <c r="A266" s="14"/>
      <c r="B266" s="36">
        <v>322</v>
      </c>
      <c r="C266" s="37"/>
      <c r="D266" s="38" t="s">
        <v>116</v>
      </c>
      <c r="E266" s="198">
        <f t="shared" ref="E266" si="98">SUM(E267:E269)</f>
        <v>245226.99000000002</v>
      </c>
      <c r="F266" s="198"/>
      <c r="G266" s="198">
        <f>SUM(G267:G269)</f>
        <v>270000</v>
      </c>
      <c r="H266" s="198">
        <f t="shared" ref="H266:I266" si="99">SUM(H267:H269)</f>
        <v>270000</v>
      </c>
      <c r="I266" s="198">
        <f t="shared" si="99"/>
        <v>270000</v>
      </c>
    </row>
    <row r="267" spans="1:13" ht="24" x14ac:dyDescent="0.2">
      <c r="A267" s="14"/>
      <c r="B267" s="14">
        <v>3221</v>
      </c>
      <c r="C267" s="37"/>
      <c r="D267" s="38" t="s">
        <v>117</v>
      </c>
      <c r="E267" s="180">
        <v>2481.98</v>
      </c>
      <c r="F267" s="180"/>
      <c r="G267" s="185">
        <v>5000</v>
      </c>
      <c r="H267" s="185">
        <v>5000</v>
      </c>
      <c r="I267" s="39">
        <v>5000</v>
      </c>
    </row>
    <row r="268" spans="1:13" x14ac:dyDescent="0.2">
      <c r="A268" s="14"/>
      <c r="B268" s="14">
        <v>3222</v>
      </c>
      <c r="C268" s="37"/>
      <c r="D268" s="38" t="s">
        <v>118</v>
      </c>
      <c r="E268" s="180">
        <v>242745.01</v>
      </c>
      <c r="F268" s="180"/>
      <c r="G268" s="185">
        <v>265000</v>
      </c>
      <c r="H268" s="185">
        <v>265000</v>
      </c>
      <c r="I268" s="39">
        <v>265000</v>
      </c>
    </row>
    <row r="269" spans="1:13" x14ac:dyDescent="0.2">
      <c r="A269" s="14"/>
      <c r="B269" s="14">
        <v>3227</v>
      </c>
      <c r="C269" s="37"/>
      <c r="D269" s="38" t="s">
        <v>169</v>
      </c>
      <c r="E269" s="180">
        <v>0</v>
      </c>
      <c r="F269" s="180"/>
      <c r="G269" s="185">
        <v>0</v>
      </c>
      <c r="H269" s="185">
        <v>0</v>
      </c>
      <c r="I269" s="39">
        <v>0</v>
      </c>
    </row>
    <row r="270" spans="1:13" x14ac:dyDescent="0.2">
      <c r="A270" s="14"/>
      <c r="B270" s="36">
        <v>323</v>
      </c>
      <c r="C270" s="37"/>
      <c r="D270" s="38" t="s">
        <v>121</v>
      </c>
      <c r="E270" s="198">
        <f t="shared" ref="E270" si="100">SUM(E271:E273)</f>
        <v>33.5</v>
      </c>
      <c r="F270" s="198"/>
      <c r="G270" s="198">
        <f>SUM(G271:G273)</f>
        <v>500</v>
      </c>
      <c r="H270" s="198">
        <f t="shared" ref="H270:I270" si="101">SUM(H271:H273)</f>
        <v>500</v>
      </c>
      <c r="I270" s="198">
        <f t="shared" si="101"/>
        <v>500</v>
      </c>
    </row>
    <row r="271" spans="1:13" x14ac:dyDescent="0.2">
      <c r="A271" s="14"/>
      <c r="B271" s="14">
        <v>3231</v>
      </c>
      <c r="C271" s="37"/>
      <c r="D271" s="38" t="s">
        <v>122</v>
      </c>
      <c r="E271" s="180">
        <v>0</v>
      </c>
      <c r="F271" s="180"/>
      <c r="G271" s="185">
        <v>300</v>
      </c>
      <c r="H271" s="185">
        <v>300</v>
      </c>
      <c r="I271" s="39">
        <v>300</v>
      </c>
    </row>
    <row r="272" spans="1:13" x14ac:dyDescent="0.2">
      <c r="A272" s="14"/>
      <c r="B272" s="14">
        <v>3237</v>
      </c>
      <c r="C272" s="37"/>
      <c r="D272" s="38" t="s">
        <v>126</v>
      </c>
      <c r="E272" s="180">
        <v>0</v>
      </c>
      <c r="F272" s="180"/>
      <c r="G272" s="185">
        <v>0</v>
      </c>
      <c r="H272" s="185">
        <v>0</v>
      </c>
      <c r="I272" s="39">
        <v>0</v>
      </c>
    </row>
    <row r="273" spans="1:13" x14ac:dyDescent="0.2">
      <c r="A273" s="14"/>
      <c r="B273" s="14">
        <v>3239</v>
      </c>
      <c r="C273" s="37"/>
      <c r="D273" s="38" t="s">
        <v>128</v>
      </c>
      <c r="E273" s="180">
        <v>33.5</v>
      </c>
      <c r="F273" s="180"/>
      <c r="G273" s="185">
        <v>200</v>
      </c>
      <c r="H273" s="185">
        <v>200</v>
      </c>
      <c r="I273" s="39">
        <v>200</v>
      </c>
    </row>
    <row r="274" spans="1:13" ht="15.75" customHeight="1" x14ac:dyDescent="0.2">
      <c r="A274" s="14"/>
      <c r="B274" s="36">
        <v>329</v>
      </c>
      <c r="C274" s="37"/>
      <c r="D274" s="38" t="s">
        <v>129</v>
      </c>
      <c r="E274" s="198">
        <f t="shared" ref="E274" si="102">SUM(E275:E279)</f>
        <v>6104.35</v>
      </c>
      <c r="F274" s="198"/>
      <c r="G274" s="198">
        <f>SUM(G275:G279)</f>
        <v>10100</v>
      </c>
      <c r="H274" s="198">
        <f t="shared" ref="H274:I274" si="103">SUM(H275:H279)</f>
        <v>10100</v>
      </c>
      <c r="I274" s="198">
        <f t="shared" si="103"/>
        <v>10100</v>
      </c>
    </row>
    <row r="275" spans="1:13" ht="24" x14ac:dyDescent="0.2">
      <c r="A275" s="14"/>
      <c r="B275" s="14">
        <v>3291</v>
      </c>
      <c r="C275" s="37"/>
      <c r="D275" s="38" t="s">
        <v>136</v>
      </c>
      <c r="E275" s="180">
        <v>140.35</v>
      </c>
      <c r="F275" s="180"/>
      <c r="G275" s="185">
        <v>400</v>
      </c>
      <c r="H275" s="185">
        <v>400</v>
      </c>
      <c r="I275" s="39">
        <v>400</v>
      </c>
    </row>
    <row r="276" spans="1:13" x14ac:dyDescent="0.2">
      <c r="A276" s="14"/>
      <c r="B276" s="14">
        <v>3293</v>
      </c>
      <c r="C276" s="37"/>
      <c r="D276" s="38" t="s">
        <v>131</v>
      </c>
      <c r="E276" s="180">
        <v>0</v>
      </c>
      <c r="F276" s="180"/>
      <c r="G276" s="185">
        <v>0</v>
      </c>
      <c r="H276" s="185">
        <v>0</v>
      </c>
      <c r="I276" s="39">
        <v>0</v>
      </c>
    </row>
    <row r="277" spans="1:13" x14ac:dyDescent="0.2">
      <c r="A277" s="14"/>
      <c r="B277" s="14">
        <v>3295</v>
      </c>
      <c r="C277" s="37"/>
      <c r="D277" s="14" t="s">
        <v>232</v>
      </c>
      <c r="E277" s="182">
        <v>5964</v>
      </c>
      <c r="F277" s="182"/>
      <c r="G277" s="185">
        <v>9400</v>
      </c>
      <c r="H277" s="185">
        <v>9400</v>
      </c>
      <c r="I277" s="39">
        <v>9400</v>
      </c>
    </row>
    <row r="278" spans="1:13" x14ac:dyDescent="0.2">
      <c r="A278" s="14"/>
      <c r="B278" s="14">
        <v>3296</v>
      </c>
      <c r="C278" s="37"/>
      <c r="D278" s="14" t="s">
        <v>170</v>
      </c>
      <c r="E278" s="182">
        <v>0</v>
      </c>
      <c r="F278" s="182"/>
      <c r="G278" s="185">
        <v>0</v>
      </c>
      <c r="H278" s="185">
        <v>0</v>
      </c>
      <c r="I278" s="39">
        <v>0</v>
      </c>
    </row>
    <row r="279" spans="1:13" ht="24" x14ac:dyDescent="0.2">
      <c r="A279" s="14"/>
      <c r="B279" s="14">
        <v>3299</v>
      </c>
      <c r="C279" s="37"/>
      <c r="D279" s="38" t="s">
        <v>129</v>
      </c>
      <c r="E279" s="180">
        <v>0</v>
      </c>
      <c r="F279" s="180"/>
      <c r="G279" s="185">
        <v>300</v>
      </c>
      <c r="H279" s="185">
        <v>300</v>
      </c>
      <c r="I279" s="39">
        <v>300</v>
      </c>
    </row>
    <row r="280" spans="1:13" s="46" customFormat="1" x14ac:dyDescent="0.2">
      <c r="A280" s="45"/>
      <c r="B280" s="45"/>
      <c r="C280" s="34">
        <v>9257</v>
      </c>
      <c r="D280" s="34" t="s">
        <v>74</v>
      </c>
      <c r="E280" s="179">
        <v>0</v>
      </c>
      <c r="F280" s="179">
        <v>0</v>
      </c>
      <c r="G280" s="179">
        <f>SUM(G281+G283)</f>
        <v>900</v>
      </c>
      <c r="H280" s="179">
        <v>0</v>
      </c>
      <c r="I280" s="211">
        <v>0</v>
      </c>
      <c r="L280" s="284"/>
      <c r="M280" s="284"/>
    </row>
    <row r="281" spans="1:13" s="46" customFormat="1" x14ac:dyDescent="0.2">
      <c r="A281" s="45"/>
      <c r="B281" s="36">
        <v>321</v>
      </c>
      <c r="C281" s="37"/>
      <c r="D281" s="38" t="s">
        <v>111</v>
      </c>
      <c r="E281" s="198">
        <f>SUM(E282:E282)</f>
        <v>0</v>
      </c>
      <c r="F281" s="198"/>
      <c r="G281" s="198">
        <f>SUM(G282:G282)</f>
        <v>700</v>
      </c>
      <c r="H281" s="198">
        <f>SUM(H282:H282)</f>
        <v>0</v>
      </c>
      <c r="I281" s="198">
        <f>SUM(I282:I282)</f>
        <v>0</v>
      </c>
      <c r="L281" s="284"/>
      <c r="M281" s="284"/>
    </row>
    <row r="282" spans="1:13" s="46" customFormat="1" x14ac:dyDescent="0.2">
      <c r="A282" s="45"/>
      <c r="B282" s="14">
        <v>3211</v>
      </c>
      <c r="C282" s="37"/>
      <c r="D282" s="38" t="s">
        <v>112</v>
      </c>
      <c r="E282" s="180">
        <v>0</v>
      </c>
      <c r="F282" s="180"/>
      <c r="G282" s="185">
        <v>700</v>
      </c>
      <c r="H282" s="185">
        <v>0</v>
      </c>
      <c r="I282" s="39">
        <v>0</v>
      </c>
      <c r="L282" s="284"/>
      <c r="M282" s="284"/>
    </row>
    <row r="283" spans="1:13" s="46" customFormat="1" x14ac:dyDescent="0.2">
      <c r="A283" s="45"/>
      <c r="B283" s="36">
        <v>322</v>
      </c>
      <c r="C283" s="37"/>
      <c r="D283" s="38" t="s">
        <v>116</v>
      </c>
      <c r="E283" s="198">
        <f>SUM(E284:E284)</f>
        <v>0</v>
      </c>
      <c r="F283" s="198"/>
      <c r="G283" s="198">
        <f>SUM(G284:G284)</f>
        <v>200</v>
      </c>
      <c r="H283" s="198">
        <f>SUM(H284:H284)</f>
        <v>0</v>
      </c>
      <c r="I283" s="198">
        <f>SUM(I284:I284)</f>
        <v>0</v>
      </c>
      <c r="L283" s="284"/>
      <c r="M283" s="284"/>
    </row>
    <row r="284" spans="1:13" s="46" customFormat="1" ht="24" x14ac:dyDescent="0.2">
      <c r="A284" s="45"/>
      <c r="B284" s="14">
        <v>3221</v>
      </c>
      <c r="C284" s="37"/>
      <c r="D284" s="38" t="s">
        <v>117</v>
      </c>
      <c r="E284" s="180">
        <v>0</v>
      </c>
      <c r="F284" s="180"/>
      <c r="G284" s="185">
        <v>200</v>
      </c>
      <c r="H284" s="185">
        <v>0</v>
      </c>
      <c r="I284" s="39">
        <v>0</v>
      </c>
      <c r="L284" s="284"/>
      <c r="M284" s="284"/>
    </row>
    <row r="285" spans="1:13" s="46" customFormat="1" x14ac:dyDescent="0.2">
      <c r="A285" s="45"/>
      <c r="B285" s="45"/>
      <c r="C285" s="34">
        <v>6103</v>
      </c>
      <c r="D285" s="34" t="s">
        <v>45</v>
      </c>
      <c r="E285" s="179">
        <f t="shared" ref="E285" si="104">SUM(E286+E288+E291+E295)</f>
        <v>3760.2</v>
      </c>
      <c r="F285" s="179">
        <v>5800</v>
      </c>
      <c r="G285" s="179">
        <f>SUM(G286+G288+G291+G295)</f>
        <v>9450</v>
      </c>
      <c r="H285" s="179">
        <f t="shared" ref="H285:I285" si="105">SUM(H286+H288+H291+H295)</f>
        <v>9450</v>
      </c>
      <c r="I285" s="179">
        <f t="shared" si="105"/>
        <v>9450</v>
      </c>
      <c r="L285" s="284"/>
      <c r="M285" s="284"/>
    </row>
    <row r="286" spans="1:13" x14ac:dyDescent="0.2">
      <c r="A286" s="14"/>
      <c r="B286" s="36">
        <v>321</v>
      </c>
      <c r="C286" s="37"/>
      <c r="D286" s="38" t="s">
        <v>111</v>
      </c>
      <c r="E286" s="198">
        <f t="shared" ref="E286" si="106">E287</f>
        <v>1205</v>
      </c>
      <c r="F286" s="198"/>
      <c r="G286" s="198">
        <f>G287</f>
        <v>1200</v>
      </c>
      <c r="H286" s="198">
        <f t="shared" ref="H286:I286" si="107">H287</f>
        <v>1200</v>
      </c>
      <c r="I286" s="198">
        <f t="shared" si="107"/>
        <v>1200</v>
      </c>
    </row>
    <row r="287" spans="1:13" x14ac:dyDescent="0.2">
      <c r="A287" s="14"/>
      <c r="B287" s="14">
        <v>3211</v>
      </c>
      <c r="C287" s="37"/>
      <c r="D287" s="38" t="s">
        <v>112</v>
      </c>
      <c r="E287" s="180">
        <v>1205</v>
      </c>
      <c r="F287" s="180"/>
      <c r="G287" s="185">
        <v>1200</v>
      </c>
      <c r="H287" s="185">
        <v>1200</v>
      </c>
      <c r="I287" s="39">
        <v>1200</v>
      </c>
    </row>
    <row r="288" spans="1:13" x14ac:dyDescent="0.2">
      <c r="A288" s="14"/>
      <c r="B288" s="36">
        <v>322</v>
      </c>
      <c r="C288" s="37"/>
      <c r="D288" s="38" t="s">
        <v>171</v>
      </c>
      <c r="E288" s="198">
        <f t="shared" ref="E288" si="108">E289</f>
        <v>430.45</v>
      </c>
      <c r="F288" s="198"/>
      <c r="G288" s="198">
        <f>G289+G290</f>
        <v>3000</v>
      </c>
      <c r="H288" s="198">
        <f t="shared" ref="H288:I288" si="109">H289+H290</f>
        <v>3000</v>
      </c>
      <c r="I288" s="198">
        <f t="shared" si="109"/>
        <v>3000</v>
      </c>
    </row>
    <row r="289" spans="1:13" x14ac:dyDescent="0.2">
      <c r="A289" s="14"/>
      <c r="B289" s="14">
        <v>3221</v>
      </c>
      <c r="C289" s="37"/>
      <c r="D289" s="38" t="s">
        <v>172</v>
      </c>
      <c r="E289" s="180">
        <v>430.45</v>
      </c>
      <c r="F289" s="180"/>
      <c r="G289" s="185">
        <v>2500</v>
      </c>
      <c r="H289" s="185">
        <v>2500</v>
      </c>
      <c r="I289" s="39">
        <v>2500</v>
      </c>
    </row>
    <row r="290" spans="1:13" x14ac:dyDescent="0.2">
      <c r="A290" s="14"/>
      <c r="B290" s="14">
        <v>3222</v>
      </c>
      <c r="C290" s="37"/>
      <c r="D290" s="38" t="s">
        <v>308</v>
      </c>
      <c r="E290" s="180">
        <v>0</v>
      </c>
      <c r="F290" s="180"/>
      <c r="G290" s="185">
        <v>500</v>
      </c>
      <c r="H290" s="185">
        <v>500</v>
      </c>
      <c r="I290" s="39">
        <v>500</v>
      </c>
    </row>
    <row r="291" spans="1:13" x14ac:dyDescent="0.2">
      <c r="A291" s="14"/>
      <c r="B291" s="36">
        <v>323</v>
      </c>
      <c r="C291" s="37"/>
      <c r="D291" s="38" t="s">
        <v>121</v>
      </c>
      <c r="E291" s="198">
        <f t="shared" ref="E291" si="110">SUM(E292:E294)</f>
        <v>1746.75</v>
      </c>
      <c r="F291" s="198"/>
      <c r="G291" s="198">
        <f>SUM(G292:G294)</f>
        <v>1900</v>
      </c>
      <c r="H291" s="198">
        <f t="shared" ref="H291:I291" si="111">SUM(H292:H294)</f>
        <v>1900</v>
      </c>
      <c r="I291" s="198">
        <f t="shared" si="111"/>
        <v>1900</v>
      </c>
    </row>
    <row r="292" spans="1:13" x14ac:dyDescent="0.2">
      <c r="A292" s="14"/>
      <c r="B292" s="14">
        <v>3231</v>
      </c>
      <c r="C292" s="37"/>
      <c r="D292" s="38" t="s">
        <v>122</v>
      </c>
      <c r="E292" s="185">
        <v>940</v>
      </c>
      <c r="F292" s="185"/>
      <c r="G292" s="185">
        <v>500</v>
      </c>
      <c r="H292" s="185">
        <v>500</v>
      </c>
      <c r="I292" s="39">
        <v>500</v>
      </c>
    </row>
    <row r="293" spans="1:13" x14ac:dyDescent="0.2">
      <c r="A293" s="14"/>
      <c r="B293" s="14">
        <v>3239</v>
      </c>
      <c r="C293" s="37"/>
      <c r="D293" s="38" t="s">
        <v>128</v>
      </c>
      <c r="E293" s="180">
        <v>106.75</v>
      </c>
      <c r="F293" s="180"/>
      <c r="G293" s="185">
        <v>500</v>
      </c>
      <c r="H293" s="185">
        <v>500</v>
      </c>
      <c r="I293" s="39">
        <v>500</v>
      </c>
    </row>
    <row r="294" spans="1:13" x14ac:dyDescent="0.2">
      <c r="A294" s="14"/>
      <c r="B294" s="14">
        <v>3235</v>
      </c>
      <c r="C294" s="37"/>
      <c r="D294" s="38" t="s">
        <v>230</v>
      </c>
      <c r="E294" s="180">
        <v>700</v>
      </c>
      <c r="F294" s="180"/>
      <c r="G294" s="185">
        <v>900</v>
      </c>
      <c r="H294" s="185">
        <v>900</v>
      </c>
      <c r="I294" s="39">
        <v>900</v>
      </c>
    </row>
    <row r="295" spans="1:13" ht="24" x14ac:dyDescent="0.2">
      <c r="A295" s="14"/>
      <c r="B295" s="36">
        <v>329</v>
      </c>
      <c r="C295" s="37"/>
      <c r="D295" s="38" t="s">
        <v>175</v>
      </c>
      <c r="E295" s="198">
        <f>SUM(E296:E299)</f>
        <v>378</v>
      </c>
      <c r="F295" s="198"/>
      <c r="G295" s="198">
        <f>SUM(G296:G299)</f>
        <v>3350</v>
      </c>
      <c r="H295" s="198">
        <f t="shared" ref="H295:I295" si="112">SUM(H296:H299)</f>
        <v>3350</v>
      </c>
      <c r="I295" s="198">
        <f t="shared" si="112"/>
        <v>3350</v>
      </c>
    </row>
    <row r="296" spans="1:13" ht="24" x14ac:dyDescent="0.2">
      <c r="A296" s="14"/>
      <c r="B296" s="14">
        <v>3291</v>
      </c>
      <c r="C296" s="37"/>
      <c r="D296" s="38" t="s">
        <v>136</v>
      </c>
      <c r="E296" s="180">
        <v>0</v>
      </c>
      <c r="F296" s="180"/>
      <c r="G296" s="185">
        <v>2000</v>
      </c>
      <c r="H296" s="185">
        <v>2000</v>
      </c>
      <c r="I296" s="39">
        <v>2000</v>
      </c>
    </row>
    <row r="297" spans="1:13" x14ac:dyDescent="0.2">
      <c r="A297" s="14"/>
      <c r="B297" s="14">
        <v>3293</v>
      </c>
      <c r="C297" s="37"/>
      <c r="D297" s="38" t="s">
        <v>131</v>
      </c>
      <c r="E297" s="180">
        <v>162.09</v>
      </c>
      <c r="F297" s="180"/>
      <c r="G297" s="185">
        <v>1000</v>
      </c>
      <c r="H297" s="185">
        <v>1000</v>
      </c>
      <c r="I297" s="39">
        <v>1000</v>
      </c>
    </row>
    <row r="298" spans="1:13" x14ac:dyDescent="0.2">
      <c r="A298" s="14"/>
      <c r="B298" s="14">
        <v>3294</v>
      </c>
      <c r="C298" s="37"/>
      <c r="D298" s="38" t="s">
        <v>132</v>
      </c>
      <c r="E298" s="180">
        <v>25</v>
      </c>
      <c r="F298" s="180"/>
      <c r="G298" s="185">
        <v>50</v>
      </c>
      <c r="H298" s="185">
        <v>50</v>
      </c>
      <c r="I298" s="39">
        <v>50</v>
      </c>
    </row>
    <row r="299" spans="1:13" x14ac:dyDescent="0.2">
      <c r="A299" s="14"/>
      <c r="B299" s="14">
        <v>3299</v>
      </c>
      <c r="C299" s="37"/>
      <c r="D299" s="38" t="s">
        <v>304</v>
      </c>
      <c r="E299" s="180">
        <v>190.91</v>
      </c>
      <c r="F299" s="180"/>
      <c r="G299" s="185">
        <v>300</v>
      </c>
      <c r="H299" s="185">
        <v>300</v>
      </c>
      <c r="I299" s="39">
        <v>300</v>
      </c>
    </row>
    <row r="300" spans="1:13" s="46" customFormat="1" x14ac:dyDescent="0.2">
      <c r="A300" s="45"/>
      <c r="B300" s="45"/>
      <c r="C300" s="34">
        <v>926103</v>
      </c>
      <c r="D300" s="34" t="s">
        <v>75</v>
      </c>
      <c r="E300" s="179">
        <f>E301+E303+E306</f>
        <v>250</v>
      </c>
      <c r="F300" s="179">
        <v>0</v>
      </c>
      <c r="G300" s="179">
        <f t="shared" ref="G300:I300" si="113">G301+G303+G306</f>
        <v>1600</v>
      </c>
      <c r="H300" s="179">
        <f t="shared" si="113"/>
        <v>0</v>
      </c>
      <c r="I300" s="179">
        <f t="shared" si="113"/>
        <v>0</v>
      </c>
      <c r="L300" s="284"/>
      <c r="M300" s="284"/>
    </row>
    <row r="301" spans="1:13" x14ac:dyDescent="0.2">
      <c r="A301" s="14"/>
      <c r="B301" s="36">
        <v>321</v>
      </c>
      <c r="C301" s="37"/>
      <c r="D301" s="38" t="s">
        <v>111</v>
      </c>
      <c r="E301" s="198">
        <f t="shared" ref="E301" si="114">E302</f>
        <v>250</v>
      </c>
      <c r="F301" s="198"/>
      <c r="G301" s="198">
        <f>G302</f>
        <v>300</v>
      </c>
      <c r="H301" s="198">
        <f t="shared" ref="H301:I301" si="115">H302</f>
        <v>0</v>
      </c>
      <c r="I301" s="198">
        <f t="shared" si="115"/>
        <v>0</v>
      </c>
    </row>
    <row r="302" spans="1:13" x14ac:dyDescent="0.2">
      <c r="A302" s="14"/>
      <c r="B302" s="14">
        <v>3211</v>
      </c>
      <c r="C302" s="37"/>
      <c r="D302" s="38" t="s">
        <v>112</v>
      </c>
      <c r="E302" s="180">
        <v>250</v>
      </c>
      <c r="F302" s="180"/>
      <c r="G302" s="185">
        <v>300</v>
      </c>
      <c r="H302" s="185">
        <v>0</v>
      </c>
      <c r="I302" s="39">
        <v>0</v>
      </c>
    </row>
    <row r="303" spans="1:13" x14ac:dyDescent="0.2">
      <c r="A303" s="14"/>
      <c r="B303" s="36">
        <v>322</v>
      </c>
      <c r="C303" s="37"/>
      <c r="D303" s="38" t="s">
        <v>171</v>
      </c>
      <c r="E303" s="198">
        <f t="shared" ref="E303" si="116">E304</f>
        <v>0</v>
      </c>
      <c r="F303" s="198"/>
      <c r="G303" s="198">
        <f>G304+G305</f>
        <v>800</v>
      </c>
      <c r="H303" s="198">
        <f t="shared" ref="H303:I303" si="117">H304+H305</f>
        <v>0</v>
      </c>
      <c r="I303" s="198">
        <f t="shared" si="117"/>
        <v>0</v>
      </c>
    </row>
    <row r="304" spans="1:13" x14ac:dyDescent="0.2">
      <c r="A304" s="14"/>
      <c r="B304" s="14">
        <v>3221</v>
      </c>
      <c r="C304" s="37"/>
      <c r="D304" s="38" t="s">
        <v>172</v>
      </c>
      <c r="E304" s="180">
        <v>0</v>
      </c>
      <c r="F304" s="180"/>
      <c r="G304" s="185">
        <v>800</v>
      </c>
      <c r="H304" s="185">
        <v>0</v>
      </c>
      <c r="I304" s="39">
        <v>0</v>
      </c>
    </row>
    <row r="305" spans="1:13" x14ac:dyDescent="0.2">
      <c r="A305" s="14"/>
      <c r="B305" s="14">
        <v>3222</v>
      </c>
      <c r="C305" s="37"/>
      <c r="D305" s="38" t="s">
        <v>308</v>
      </c>
      <c r="E305" s="180">
        <v>0</v>
      </c>
      <c r="F305" s="180"/>
      <c r="G305" s="185">
        <v>0</v>
      </c>
      <c r="H305" s="185">
        <v>0</v>
      </c>
      <c r="I305" s="39">
        <v>0</v>
      </c>
    </row>
    <row r="306" spans="1:13" x14ac:dyDescent="0.2">
      <c r="A306" s="14"/>
      <c r="B306" s="36">
        <v>323</v>
      </c>
      <c r="C306" s="37"/>
      <c r="D306" s="38" t="s">
        <v>121</v>
      </c>
      <c r="E306" s="198">
        <f t="shared" ref="E306" si="118">SUM(E307:E309)</f>
        <v>0</v>
      </c>
      <c r="F306" s="198"/>
      <c r="G306" s="198">
        <f>SUM(G307:G309)</f>
        <v>500</v>
      </c>
      <c r="H306" s="198">
        <f t="shared" ref="H306:I306" si="119">SUM(H307:H309)</f>
        <v>0</v>
      </c>
      <c r="I306" s="198">
        <f t="shared" si="119"/>
        <v>0</v>
      </c>
    </row>
    <row r="307" spans="1:13" x14ac:dyDescent="0.2">
      <c r="A307" s="14"/>
      <c r="B307" s="14">
        <v>3239</v>
      </c>
      <c r="C307" s="37"/>
      <c r="D307" s="38" t="s">
        <v>128</v>
      </c>
      <c r="E307" s="185">
        <v>0</v>
      </c>
      <c r="F307" s="185"/>
      <c r="G307" s="185">
        <v>500</v>
      </c>
      <c r="H307" s="185">
        <v>0</v>
      </c>
      <c r="I307" s="39">
        <v>0</v>
      </c>
    </row>
    <row r="308" spans="1:13" s="46" customFormat="1" x14ac:dyDescent="0.2">
      <c r="A308" s="45"/>
      <c r="B308" s="14"/>
      <c r="C308" s="34"/>
      <c r="D308" s="14"/>
      <c r="E308" s="182"/>
      <c r="F308" s="179"/>
      <c r="G308" s="179"/>
      <c r="H308" s="179"/>
      <c r="I308" s="179"/>
      <c r="L308" s="284"/>
      <c r="M308" s="284"/>
    </row>
    <row r="309" spans="1:13" s="46" customFormat="1" x14ac:dyDescent="0.2">
      <c r="A309" s="45"/>
      <c r="B309" s="14"/>
      <c r="C309" s="34"/>
      <c r="D309" s="14"/>
      <c r="E309" s="182"/>
      <c r="F309" s="179"/>
      <c r="G309" s="179"/>
      <c r="H309" s="179"/>
      <c r="I309" s="179"/>
      <c r="L309" s="284"/>
      <c r="M309" s="284"/>
    </row>
    <row r="310" spans="1:13" s="46" customFormat="1" x14ac:dyDescent="0.2">
      <c r="A310" s="45"/>
      <c r="B310" s="45"/>
      <c r="C310" s="34">
        <v>92530</v>
      </c>
      <c r="D310" s="34" t="s">
        <v>306</v>
      </c>
      <c r="E310" s="179">
        <f>E311</f>
        <v>409.06</v>
      </c>
      <c r="F310" s="179">
        <f t="shared" ref="F310:I310" si="120">F311</f>
        <v>0</v>
      </c>
      <c r="G310" s="179">
        <f t="shared" si="120"/>
        <v>0</v>
      </c>
      <c r="H310" s="179">
        <f t="shared" si="120"/>
        <v>0</v>
      </c>
      <c r="I310" s="179">
        <f t="shared" si="120"/>
        <v>0</v>
      </c>
      <c r="L310" s="284"/>
      <c r="M310" s="284"/>
    </row>
    <row r="311" spans="1:13" x14ac:dyDescent="0.2">
      <c r="A311" s="14"/>
      <c r="B311" s="36">
        <v>321</v>
      </c>
      <c r="C311" s="37"/>
      <c r="D311" s="38" t="s">
        <v>111</v>
      </c>
      <c r="E311" s="180">
        <f>SUM(E312:E313)</f>
        <v>409.06</v>
      </c>
      <c r="F311" s="180"/>
      <c r="G311" s="180">
        <f t="shared" ref="G311" si="121">SUM(G312:G313)</f>
        <v>0</v>
      </c>
      <c r="H311" s="185">
        <v>0</v>
      </c>
      <c r="I311" s="39">
        <v>0</v>
      </c>
    </row>
    <row r="312" spans="1:13" x14ac:dyDescent="0.2">
      <c r="A312" s="14"/>
      <c r="B312" s="14">
        <v>3211</v>
      </c>
      <c r="C312" s="37"/>
      <c r="D312" s="38" t="s">
        <v>112</v>
      </c>
      <c r="E312" s="180">
        <v>0</v>
      </c>
      <c r="F312" s="180"/>
      <c r="G312" s="185">
        <v>0</v>
      </c>
      <c r="H312" s="185">
        <v>0</v>
      </c>
      <c r="I312" s="39">
        <v>0</v>
      </c>
    </row>
    <row r="313" spans="1:13" ht="24" x14ac:dyDescent="0.2">
      <c r="A313" s="14"/>
      <c r="B313" s="14">
        <v>3212</v>
      </c>
      <c r="C313" s="37"/>
      <c r="D313" s="38" t="s">
        <v>113</v>
      </c>
      <c r="E313" s="180">
        <v>409.06</v>
      </c>
      <c r="F313" s="180"/>
      <c r="G313" s="185">
        <v>0</v>
      </c>
      <c r="H313" s="185">
        <v>0</v>
      </c>
      <c r="I313" s="39">
        <v>0</v>
      </c>
    </row>
    <row r="314" spans="1:13" s="46" customFormat="1" x14ac:dyDescent="0.2">
      <c r="A314" s="45"/>
      <c r="B314" s="45"/>
      <c r="C314" s="34"/>
      <c r="D314" s="34"/>
      <c r="E314" s="179"/>
      <c r="F314" s="179"/>
      <c r="G314" s="179"/>
      <c r="H314" s="179"/>
      <c r="I314" s="211"/>
      <c r="L314" s="284"/>
      <c r="M314" s="284"/>
    </row>
    <row r="315" spans="1:13" s="144" customFormat="1" x14ac:dyDescent="0.2">
      <c r="A315" s="142"/>
      <c r="B315" s="142">
        <v>34</v>
      </c>
      <c r="C315" s="143"/>
      <c r="D315" s="142" t="s">
        <v>35</v>
      </c>
      <c r="E315" s="209">
        <f>SUM(E316+E320+E324+E328+E329)</f>
        <v>40.4</v>
      </c>
      <c r="F315" s="209">
        <f t="shared" ref="F315:I315" si="122">SUM(F316+F320+F324+F328+F329)</f>
        <v>0</v>
      </c>
      <c r="G315" s="209">
        <f t="shared" si="122"/>
        <v>50</v>
      </c>
      <c r="H315" s="209">
        <f t="shared" si="122"/>
        <v>50</v>
      </c>
      <c r="I315" s="209">
        <f t="shared" si="122"/>
        <v>50</v>
      </c>
      <c r="L315" s="194"/>
      <c r="M315" s="194"/>
    </row>
    <row r="316" spans="1:13" s="46" customFormat="1" x14ac:dyDescent="0.2">
      <c r="A316" s="53"/>
      <c r="B316" s="53"/>
      <c r="C316" s="34">
        <v>11</v>
      </c>
      <c r="D316" s="34" t="s">
        <v>14</v>
      </c>
      <c r="E316" s="179">
        <f>E317</f>
        <v>0</v>
      </c>
      <c r="F316" s="179">
        <v>0</v>
      </c>
      <c r="G316" s="179">
        <f t="shared" ref="G316:I316" si="123">G317</f>
        <v>0</v>
      </c>
      <c r="H316" s="179">
        <f t="shared" si="123"/>
        <v>0</v>
      </c>
      <c r="I316" s="179">
        <f t="shared" si="123"/>
        <v>0</v>
      </c>
      <c r="L316" s="284"/>
      <c r="M316" s="284"/>
    </row>
    <row r="317" spans="1:13" x14ac:dyDescent="0.2">
      <c r="A317" s="54"/>
      <c r="B317" s="55">
        <v>343</v>
      </c>
      <c r="C317" s="37"/>
      <c r="D317" s="14" t="s">
        <v>137</v>
      </c>
      <c r="E317" s="182">
        <f>SUM(E318:E319)</f>
        <v>0</v>
      </c>
      <c r="F317" s="182"/>
      <c r="G317" s="182">
        <f t="shared" ref="G317:I317" si="124">SUM(G318:G319)</f>
        <v>0</v>
      </c>
      <c r="H317" s="182">
        <f t="shared" si="124"/>
        <v>0</v>
      </c>
      <c r="I317" s="182">
        <f t="shared" si="124"/>
        <v>0</v>
      </c>
    </row>
    <row r="318" spans="1:13" ht="24" x14ac:dyDescent="0.2">
      <c r="A318" s="54"/>
      <c r="B318" s="54">
        <v>3431</v>
      </c>
      <c r="C318" s="37"/>
      <c r="D318" s="38" t="s">
        <v>138</v>
      </c>
      <c r="E318" s="180">
        <v>0</v>
      </c>
      <c r="F318" s="180"/>
      <c r="G318" s="185">
        <v>0</v>
      </c>
      <c r="H318" s="185">
        <v>0</v>
      </c>
      <c r="I318" s="213">
        <v>0</v>
      </c>
    </row>
    <row r="319" spans="1:13" x14ac:dyDescent="0.2">
      <c r="A319" s="54"/>
      <c r="B319" s="54">
        <v>3433</v>
      </c>
      <c r="C319" s="37"/>
      <c r="D319" s="14" t="s">
        <v>139</v>
      </c>
      <c r="E319" s="182">
        <v>0</v>
      </c>
      <c r="F319" s="182"/>
      <c r="G319" s="185">
        <v>0</v>
      </c>
      <c r="H319" s="185">
        <v>0</v>
      </c>
      <c r="I319" s="213">
        <v>0</v>
      </c>
    </row>
    <row r="320" spans="1:13" x14ac:dyDescent="0.2">
      <c r="A320" s="54"/>
      <c r="B320" s="54"/>
      <c r="C320" s="34">
        <v>57</v>
      </c>
      <c r="D320" s="34" t="s">
        <v>43</v>
      </c>
      <c r="E320" s="179">
        <f>E321</f>
        <v>0</v>
      </c>
      <c r="F320" s="179">
        <f t="shared" ref="F320:I320" si="125">F321</f>
        <v>0</v>
      </c>
      <c r="G320" s="179">
        <f t="shared" si="125"/>
        <v>0</v>
      </c>
      <c r="H320" s="179">
        <f t="shared" si="125"/>
        <v>0</v>
      </c>
      <c r="I320" s="179">
        <f t="shared" si="125"/>
        <v>0</v>
      </c>
    </row>
    <row r="321" spans="1:13" x14ac:dyDescent="0.2">
      <c r="A321" s="54"/>
      <c r="B321" s="55">
        <v>343</v>
      </c>
      <c r="C321" s="37"/>
      <c r="D321" s="14" t="s">
        <v>137</v>
      </c>
      <c r="E321" s="182">
        <v>0</v>
      </c>
      <c r="F321" s="182"/>
      <c r="G321" s="182">
        <f t="shared" ref="G321:I321" si="126">SUM(G322:G323)</f>
        <v>0</v>
      </c>
      <c r="H321" s="182">
        <f t="shared" si="126"/>
        <v>0</v>
      </c>
      <c r="I321" s="182">
        <f t="shared" si="126"/>
        <v>0</v>
      </c>
    </row>
    <row r="322" spans="1:13" ht="24" x14ac:dyDescent="0.2">
      <c r="A322" s="54"/>
      <c r="B322" s="54">
        <v>3431</v>
      </c>
      <c r="C322" s="37"/>
      <c r="D322" s="38" t="s">
        <v>138</v>
      </c>
      <c r="E322" s="180">
        <v>0</v>
      </c>
      <c r="F322" s="180"/>
      <c r="G322" s="185">
        <v>0</v>
      </c>
      <c r="H322" s="185">
        <v>0</v>
      </c>
      <c r="I322" s="213">
        <v>0</v>
      </c>
    </row>
    <row r="323" spans="1:13" x14ac:dyDescent="0.2">
      <c r="A323" s="54"/>
      <c r="B323" s="54">
        <v>3433</v>
      </c>
      <c r="C323" s="37"/>
      <c r="D323" s="14" t="s">
        <v>139</v>
      </c>
      <c r="E323" s="182">
        <v>0</v>
      </c>
      <c r="F323" s="182"/>
      <c r="G323" s="185">
        <v>0</v>
      </c>
      <c r="H323" s="185">
        <v>0</v>
      </c>
      <c r="I323" s="213">
        <v>0</v>
      </c>
    </row>
    <row r="324" spans="1:13" s="46" customFormat="1" x14ac:dyDescent="0.2">
      <c r="A324" s="53"/>
      <c r="B324" s="53"/>
      <c r="C324" s="34">
        <v>31</v>
      </c>
      <c r="D324" s="34" t="s">
        <v>44</v>
      </c>
      <c r="E324" s="179">
        <f>E325</f>
        <v>40.4</v>
      </c>
      <c r="F324" s="179">
        <f t="shared" ref="F324:I324" si="127">F325</f>
        <v>0</v>
      </c>
      <c r="G324" s="179">
        <f t="shared" si="127"/>
        <v>50</v>
      </c>
      <c r="H324" s="179">
        <f t="shared" si="127"/>
        <v>50</v>
      </c>
      <c r="I324" s="179">
        <f t="shared" si="127"/>
        <v>50</v>
      </c>
      <c r="L324" s="284"/>
      <c r="M324" s="284"/>
    </row>
    <row r="325" spans="1:13" x14ac:dyDescent="0.2">
      <c r="A325" s="54"/>
      <c r="B325" s="55">
        <v>343</v>
      </c>
      <c r="C325" s="37"/>
      <c r="D325" s="14" t="s">
        <v>137</v>
      </c>
      <c r="E325" s="182">
        <f>SUM(E326:E327)</f>
        <v>40.4</v>
      </c>
      <c r="F325" s="182"/>
      <c r="G325" s="182">
        <f t="shared" ref="G325:I325" si="128">SUM(G326:G327)</f>
        <v>50</v>
      </c>
      <c r="H325" s="182">
        <f t="shared" si="128"/>
        <v>50</v>
      </c>
      <c r="I325" s="182">
        <f t="shared" si="128"/>
        <v>50</v>
      </c>
    </row>
    <row r="326" spans="1:13" ht="24" x14ac:dyDescent="0.2">
      <c r="A326" s="54"/>
      <c r="B326" s="54">
        <v>3431</v>
      </c>
      <c r="C326" s="37"/>
      <c r="D326" s="38" t="s">
        <v>138</v>
      </c>
      <c r="E326" s="180">
        <v>40.4</v>
      </c>
      <c r="F326" s="180"/>
      <c r="G326" s="185">
        <v>0</v>
      </c>
      <c r="H326" s="185">
        <v>0</v>
      </c>
      <c r="I326" s="213">
        <v>0</v>
      </c>
    </row>
    <row r="327" spans="1:13" x14ac:dyDescent="0.2">
      <c r="A327" s="54"/>
      <c r="B327" s="54">
        <v>3433</v>
      </c>
      <c r="C327" s="37"/>
      <c r="D327" s="14" t="s">
        <v>139</v>
      </c>
      <c r="E327" s="182">
        <v>0</v>
      </c>
      <c r="F327" s="182"/>
      <c r="G327" s="185">
        <v>50</v>
      </c>
      <c r="H327" s="185">
        <v>50</v>
      </c>
      <c r="I327" s="213">
        <v>50</v>
      </c>
    </row>
    <row r="328" spans="1:13" s="46" customFormat="1" x14ac:dyDescent="0.2">
      <c r="A328" s="53"/>
      <c r="B328" s="53"/>
      <c r="C328" s="34">
        <v>9231</v>
      </c>
      <c r="D328" s="34" t="s">
        <v>71</v>
      </c>
      <c r="E328" s="179">
        <v>0</v>
      </c>
      <c r="F328" s="179">
        <v>0</v>
      </c>
      <c r="G328" s="179">
        <v>0</v>
      </c>
      <c r="H328" s="179">
        <v>0</v>
      </c>
      <c r="I328" s="214">
        <v>0</v>
      </c>
      <c r="L328" s="284"/>
      <c r="M328" s="284"/>
    </row>
    <row r="329" spans="1:13" s="46" customFormat="1" x14ac:dyDescent="0.2">
      <c r="A329" s="45"/>
      <c r="B329" s="45"/>
      <c r="C329" s="34">
        <v>41</v>
      </c>
      <c r="D329" s="34" t="s">
        <v>42</v>
      </c>
      <c r="E329" s="179">
        <v>0</v>
      </c>
      <c r="F329" s="179">
        <v>0</v>
      </c>
      <c r="G329" s="179">
        <v>0</v>
      </c>
      <c r="H329" s="179">
        <v>0</v>
      </c>
      <c r="I329" s="211">
        <v>0</v>
      </c>
      <c r="L329" s="284"/>
      <c r="M329" s="284"/>
    </row>
    <row r="330" spans="1:13" s="144" customFormat="1" ht="24" x14ac:dyDescent="0.2">
      <c r="A330" s="142"/>
      <c r="B330" s="142">
        <v>37</v>
      </c>
      <c r="C330" s="143"/>
      <c r="D330" s="210" t="s">
        <v>36</v>
      </c>
      <c r="E330" s="215">
        <f t="shared" ref="E330:F330" si="129">SUM(E331+E334+E336+E337)</f>
        <v>151703.74</v>
      </c>
      <c r="F330" s="215">
        <f t="shared" si="129"/>
        <v>174000</v>
      </c>
      <c r="G330" s="215">
        <f>SUM(G331+G334+G336+G337+G340)</f>
        <v>184000</v>
      </c>
      <c r="H330" s="215">
        <f t="shared" ref="H330:I330" si="130">SUM(H331+H334+H336+H337+H340)</f>
        <v>184000</v>
      </c>
      <c r="I330" s="215">
        <f t="shared" si="130"/>
        <v>184000</v>
      </c>
      <c r="L330" s="194"/>
      <c r="M330" s="194"/>
    </row>
    <row r="331" spans="1:13" s="46" customFormat="1" x14ac:dyDescent="0.2">
      <c r="A331" s="45"/>
      <c r="B331" s="45"/>
      <c r="C331" s="34">
        <v>11</v>
      </c>
      <c r="D331" s="34" t="s">
        <v>14</v>
      </c>
      <c r="E331" s="179">
        <f>E332</f>
        <v>83515.47</v>
      </c>
      <c r="F331" s="179">
        <v>84000</v>
      </c>
      <c r="G331" s="179">
        <f t="shared" ref="G331:I332" si="131">G332</f>
        <v>88000</v>
      </c>
      <c r="H331" s="179">
        <f t="shared" si="131"/>
        <v>88000</v>
      </c>
      <c r="I331" s="179">
        <f t="shared" si="131"/>
        <v>88000</v>
      </c>
      <c r="L331" s="284"/>
      <c r="M331" s="284"/>
    </row>
    <row r="332" spans="1:13" ht="24" x14ac:dyDescent="0.2">
      <c r="A332" s="14"/>
      <c r="B332" s="36">
        <v>372</v>
      </c>
      <c r="C332" s="37"/>
      <c r="D332" s="38" t="s">
        <v>140</v>
      </c>
      <c r="E332" s="180">
        <f>E333</f>
        <v>83515.47</v>
      </c>
      <c r="F332" s="180"/>
      <c r="G332" s="185">
        <f>G333</f>
        <v>88000</v>
      </c>
      <c r="H332" s="185">
        <f t="shared" si="131"/>
        <v>88000</v>
      </c>
      <c r="I332" s="185">
        <f t="shared" si="131"/>
        <v>88000</v>
      </c>
    </row>
    <row r="333" spans="1:13" ht="24" x14ac:dyDescent="0.2">
      <c r="A333" s="14"/>
      <c r="B333" s="14">
        <v>3721</v>
      </c>
      <c r="C333" s="37"/>
      <c r="D333" s="38" t="s">
        <v>141</v>
      </c>
      <c r="E333" s="180">
        <v>83515.47</v>
      </c>
      <c r="F333" s="180"/>
      <c r="G333" s="185">
        <v>88000</v>
      </c>
      <c r="H333" s="185">
        <v>88000</v>
      </c>
      <c r="I333" s="39">
        <v>88000</v>
      </c>
    </row>
    <row r="334" spans="1:13" s="46" customFormat="1" x14ac:dyDescent="0.2">
      <c r="A334" s="45"/>
      <c r="B334" s="45"/>
      <c r="C334" s="34">
        <v>31</v>
      </c>
      <c r="D334" s="34" t="s">
        <v>44</v>
      </c>
      <c r="E334" s="179">
        <v>0</v>
      </c>
      <c r="F334" s="179">
        <v>0</v>
      </c>
      <c r="G334" s="179">
        <v>0</v>
      </c>
      <c r="H334" s="179">
        <v>0</v>
      </c>
      <c r="I334" s="211">
        <v>0</v>
      </c>
      <c r="L334" s="284"/>
      <c r="M334" s="284"/>
    </row>
    <row r="335" spans="1:13" s="46" customFormat="1" x14ac:dyDescent="0.2">
      <c r="A335" s="45"/>
      <c r="B335" s="45"/>
      <c r="C335" s="34">
        <v>9231</v>
      </c>
      <c r="D335" s="34" t="s">
        <v>71</v>
      </c>
      <c r="E335" s="179">
        <v>0</v>
      </c>
      <c r="F335" s="179">
        <v>0</v>
      </c>
      <c r="G335" s="179"/>
      <c r="H335" s="179">
        <v>0</v>
      </c>
      <c r="I335" s="211">
        <v>0</v>
      </c>
      <c r="L335" s="284"/>
      <c r="M335" s="284"/>
    </row>
    <row r="336" spans="1:13" s="46" customFormat="1" x14ac:dyDescent="0.2">
      <c r="A336" s="45"/>
      <c r="B336" s="45"/>
      <c r="C336" s="34">
        <v>41</v>
      </c>
      <c r="D336" s="34" t="s">
        <v>42</v>
      </c>
      <c r="E336" s="179">
        <v>0</v>
      </c>
      <c r="F336" s="179">
        <v>0</v>
      </c>
      <c r="G336" s="179">
        <v>1000</v>
      </c>
      <c r="H336" s="179">
        <v>1000</v>
      </c>
      <c r="I336" s="211">
        <v>1000</v>
      </c>
      <c r="L336" s="284"/>
      <c r="M336" s="284"/>
    </row>
    <row r="337" spans="1:13" s="46" customFormat="1" x14ac:dyDescent="0.2">
      <c r="A337" s="45"/>
      <c r="B337" s="45"/>
      <c r="C337" s="34">
        <v>57</v>
      </c>
      <c r="D337" s="34" t="s">
        <v>43</v>
      </c>
      <c r="E337" s="179">
        <f>E338</f>
        <v>68188.27</v>
      </c>
      <c r="F337" s="179">
        <v>90000</v>
      </c>
      <c r="G337" s="179">
        <f t="shared" ref="G337:I338" si="132">G338</f>
        <v>95000</v>
      </c>
      <c r="H337" s="179">
        <f t="shared" si="132"/>
        <v>95000</v>
      </c>
      <c r="I337" s="179">
        <f t="shared" si="132"/>
        <v>95000</v>
      </c>
      <c r="L337" s="284"/>
      <c r="M337" s="284"/>
    </row>
    <row r="338" spans="1:13" ht="24" x14ac:dyDescent="0.2">
      <c r="A338" s="14"/>
      <c r="B338" s="36">
        <v>372</v>
      </c>
      <c r="C338" s="37"/>
      <c r="D338" s="38" t="s">
        <v>140</v>
      </c>
      <c r="E338" s="180">
        <v>68188.27</v>
      </c>
      <c r="F338" s="180">
        <v>0</v>
      </c>
      <c r="G338" s="185">
        <f>G339</f>
        <v>95000</v>
      </c>
      <c r="H338" s="185">
        <f t="shared" si="132"/>
        <v>95000</v>
      </c>
      <c r="I338" s="185">
        <f t="shared" si="132"/>
        <v>95000</v>
      </c>
    </row>
    <row r="339" spans="1:13" ht="24" x14ac:dyDescent="0.2">
      <c r="A339" s="14"/>
      <c r="B339" s="14">
        <v>372</v>
      </c>
      <c r="C339" s="37"/>
      <c r="D339" s="38" t="s">
        <v>141</v>
      </c>
      <c r="E339" s="180">
        <v>56421.62</v>
      </c>
      <c r="F339" s="180">
        <v>0</v>
      </c>
      <c r="G339" s="185">
        <v>95000</v>
      </c>
      <c r="H339" s="185">
        <v>95000</v>
      </c>
      <c r="I339" s="39">
        <v>95000</v>
      </c>
    </row>
    <row r="340" spans="1:13" s="46" customFormat="1" x14ac:dyDescent="0.2">
      <c r="A340" s="45"/>
      <c r="B340" s="56"/>
      <c r="C340" s="34">
        <v>9257</v>
      </c>
      <c r="D340" s="34" t="s">
        <v>74</v>
      </c>
      <c r="E340" s="179">
        <v>0</v>
      </c>
      <c r="F340" s="179">
        <v>0</v>
      </c>
      <c r="G340" s="179">
        <v>0</v>
      </c>
      <c r="H340" s="179">
        <v>0</v>
      </c>
      <c r="I340" s="211">
        <v>0</v>
      </c>
      <c r="L340" s="284"/>
      <c r="M340" s="284"/>
    </row>
    <row r="341" spans="1:13" s="144" customFormat="1" x14ac:dyDescent="0.2">
      <c r="A341" s="142"/>
      <c r="B341" s="142">
        <v>38</v>
      </c>
      <c r="C341" s="143"/>
      <c r="D341" s="210" t="s">
        <v>86</v>
      </c>
      <c r="E341" s="215">
        <f t="shared" ref="E341:F341" si="133">E342</f>
        <v>0</v>
      </c>
      <c r="F341" s="215">
        <f t="shared" si="133"/>
        <v>9000</v>
      </c>
      <c r="G341" s="215">
        <f>G342</f>
        <v>18000</v>
      </c>
      <c r="H341" s="215">
        <f t="shared" ref="H341:I341" si="134">H342</f>
        <v>18000</v>
      </c>
      <c r="I341" s="215">
        <f t="shared" si="134"/>
        <v>18000</v>
      </c>
      <c r="L341" s="194"/>
      <c r="M341" s="194"/>
    </row>
    <row r="342" spans="1:13" s="46" customFormat="1" x14ac:dyDescent="0.2">
      <c r="A342" s="45"/>
      <c r="B342" s="56"/>
      <c r="C342" s="34">
        <v>11</v>
      </c>
      <c r="D342" s="34" t="s">
        <v>14</v>
      </c>
      <c r="E342" s="179">
        <f>E343</f>
        <v>0</v>
      </c>
      <c r="F342" s="179">
        <v>9000</v>
      </c>
      <c r="G342" s="179">
        <f t="shared" ref="F342:I343" si="135">G343</f>
        <v>18000</v>
      </c>
      <c r="H342" s="179">
        <f t="shared" si="135"/>
        <v>18000</v>
      </c>
      <c r="I342" s="179">
        <f t="shared" si="135"/>
        <v>18000</v>
      </c>
      <c r="L342" s="284"/>
      <c r="M342" s="284"/>
    </row>
    <row r="343" spans="1:13" s="46" customFormat="1" x14ac:dyDescent="0.2">
      <c r="A343" s="45"/>
      <c r="B343" s="36">
        <v>38</v>
      </c>
      <c r="C343" s="37"/>
      <c r="D343" s="37" t="s">
        <v>213</v>
      </c>
      <c r="E343" s="185">
        <f>E344</f>
        <v>0</v>
      </c>
      <c r="F343" s="185"/>
      <c r="G343" s="185">
        <f>G344</f>
        <v>18000</v>
      </c>
      <c r="H343" s="185">
        <f t="shared" si="135"/>
        <v>18000</v>
      </c>
      <c r="I343" s="185">
        <f t="shared" si="135"/>
        <v>18000</v>
      </c>
      <c r="L343" s="284"/>
      <c r="M343" s="284"/>
    </row>
    <row r="344" spans="1:13" s="46" customFormat="1" x14ac:dyDescent="0.2">
      <c r="A344" s="45"/>
      <c r="B344" s="36">
        <v>3811</v>
      </c>
      <c r="C344" s="37"/>
      <c r="D344" s="37" t="s">
        <v>212</v>
      </c>
      <c r="E344" s="185">
        <v>0</v>
      </c>
      <c r="F344" s="185"/>
      <c r="G344" s="185">
        <v>18000</v>
      </c>
      <c r="H344" s="185">
        <v>18000</v>
      </c>
      <c r="I344" s="216">
        <v>18000</v>
      </c>
      <c r="L344" s="284"/>
      <c r="M344" s="284"/>
    </row>
    <row r="345" spans="1:13" x14ac:dyDescent="0.2">
      <c r="A345" s="57">
        <v>4</v>
      </c>
      <c r="B345" s="58"/>
      <c r="C345" s="58"/>
      <c r="D345" s="59" t="s">
        <v>18</v>
      </c>
      <c r="E345" s="184">
        <f>SUM(E346+E400)</f>
        <v>193768.41999999998</v>
      </c>
      <c r="F345" s="184">
        <f>SUM(F346+F400)</f>
        <v>165700</v>
      </c>
      <c r="G345" s="184">
        <f>SUM(G346+G400)</f>
        <v>160000</v>
      </c>
      <c r="H345" s="184">
        <f>SUM(H346+H400)</f>
        <v>149000</v>
      </c>
      <c r="I345" s="184">
        <f>SUM(I346+I400)</f>
        <v>169000</v>
      </c>
    </row>
    <row r="346" spans="1:13" ht="24" x14ac:dyDescent="0.2">
      <c r="A346" s="31"/>
      <c r="B346" s="31">
        <v>42</v>
      </c>
      <c r="C346" s="31"/>
      <c r="D346" s="60" t="s">
        <v>32</v>
      </c>
      <c r="E346" s="178">
        <f>SUM(E347+E378+E390+E393+E355+E363+E371+E385)</f>
        <v>91603.42</v>
      </c>
      <c r="F346" s="178">
        <f>SUM(F347+F363+F371+F378+F385+F390+F393)</f>
        <v>66700</v>
      </c>
      <c r="G346" s="178">
        <f>SUM(G347+G378+G390+G393+G355+G363+G371+G385+G397)</f>
        <v>92000</v>
      </c>
      <c r="H346" s="178">
        <f t="shared" ref="H346:I346" si="136">SUM(H347+H378+H390+H393+H355+H363+H371+H385+H397)</f>
        <v>75000</v>
      </c>
      <c r="I346" s="178">
        <f t="shared" si="136"/>
        <v>85000</v>
      </c>
    </row>
    <row r="347" spans="1:13" s="46" customFormat="1" x14ac:dyDescent="0.2">
      <c r="A347" s="61"/>
      <c r="B347" s="61"/>
      <c r="C347" s="34">
        <v>11</v>
      </c>
      <c r="D347" s="34" t="s">
        <v>14</v>
      </c>
      <c r="E347" s="179">
        <f>E348+E353</f>
        <v>45494.85</v>
      </c>
      <c r="F347" s="179">
        <v>31000</v>
      </c>
      <c r="G347" s="179">
        <f t="shared" ref="G347:I347" si="137">G348</f>
        <v>22000</v>
      </c>
      <c r="H347" s="179">
        <f t="shared" si="137"/>
        <v>24000</v>
      </c>
      <c r="I347" s="179">
        <f t="shared" si="137"/>
        <v>24000</v>
      </c>
      <c r="L347" s="284"/>
      <c r="M347" s="284"/>
    </row>
    <row r="348" spans="1:13" x14ac:dyDescent="0.2">
      <c r="A348" s="13"/>
      <c r="B348" s="33">
        <v>422</v>
      </c>
      <c r="C348" s="37"/>
      <c r="D348" s="14" t="s">
        <v>143</v>
      </c>
      <c r="E348" s="182">
        <f>SUM(E349:E352)</f>
        <v>30494.85</v>
      </c>
      <c r="F348" s="182"/>
      <c r="G348" s="182">
        <f t="shared" ref="G348:I348" si="138">SUM(G349:G351)</f>
        <v>22000</v>
      </c>
      <c r="H348" s="182">
        <f t="shared" si="138"/>
        <v>24000</v>
      </c>
      <c r="I348" s="182">
        <f t="shared" si="138"/>
        <v>24000</v>
      </c>
    </row>
    <row r="349" spans="1:13" x14ac:dyDescent="0.2">
      <c r="A349" s="13"/>
      <c r="B349" s="13">
        <v>4221</v>
      </c>
      <c r="C349" s="37"/>
      <c r="D349" s="14" t="s">
        <v>144</v>
      </c>
      <c r="E349" s="182">
        <v>13000</v>
      </c>
      <c r="F349" s="182"/>
      <c r="G349" s="185">
        <v>15000</v>
      </c>
      <c r="H349" s="185">
        <v>17000</v>
      </c>
      <c r="I349" s="39">
        <v>17000</v>
      </c>
    </row>
    <row r="350" spans="1:13" x14ac:dyDescent="0.2">
      <c r="A350" s="13"/>
      <c r="B350" s="13">
        <v>4223</v>
      </c>
      <c r="C350" s="37"/>
      <c r="D350" s="14" t="s">
        <v>146</v>
      </c>
      <c r="E350" s="182">
        <v>4937.5</v>
      </c>
      <c r="F350" s="182"/>
      <c r="G350" s="185">
        <v>7000</v>
      </c>
      <c r="H350" s="185">
        <v>7000</v>
      </c>
      <c r="I350" s="39">
        <v>7000</v>
      </c>
    </row>
    <row r="351" spans="1:13" x14ac:dyDescent="0.2">
      <c r="A351" s="13"/>
      <c r="B351" s="13">
        <v>4226</v>
      </c>
      <c r="C351" s="37"/>
      <c r="D351" s="38" t="s">
        <v>191</v>
      </c>
      <c r="E351" s="180">
        <v>0</v>
      </c>
      <c r="F351" s="180"/>
      <c r="G351" s="185">
        <v>0</v>
      </c>
      <c r="H351" s="185">
        <v>0</v>
      </c>
      <c r="I351" s="39">
        <v>0</v>
      </c>
    </row>
    <row r="352" spans="1:13" ht="24" x14ac:dyDescent="0.2">
      <c r="A352" s="13"/>
      <c r="B352" s="13">
        <v>4227</v>
      </c>
      <c r="C352" s="37"/>
      <c r="D352" s="38" t="s">
        <v>145</v>
      </c>
      <c r="E352" s="180">
        <v>12557.35</v>
      </c>
      <c r="F352" s="180"/>
      <c r="G352" s="185"/>
      <c r="H352" s="185"/>
      <c r="I352" s="39"/>
    </row>
    <row r="353" spans="1:13" s="144" customFormat="1" x14ac:dyDescent="0.2">
      <c r="A353" s="33"/>
      <c r="B353" s="33">
        <v>423</v>
      </c>
      <c r="C353" s="191"/>
      <c r="D353" s="38" t="s">
        <v>302</v>
      </c>
      <c r="E353" s="180">
        <f>E354</f>
        <v>15000</v>
      </c>
      <c r="F353" s="180">
        <v>0</v>
      </c>
      <c r="G353" s="185">
        <v>0</v>
      </c>
      <c r="H353" s="185">
        <v>0</v>
      </c>
      <c r="I353" s="39">
        <v>0</v>
      </c>
      <c r="L353" s="194"/>
      <c r="M353" s="194"/>
    </row>
    <row r="354" spans="1:13" ht="24" x14ac:dyDescent="0.2">
      <c r="A354" s="13"/>
      <c r="B354" s="13">
        <v>4231</v>
      </c>
      <c r="C354" s="37"/>
      <c r="D354" s="38" t="s">
        <v>303</v>
      </c>
      <c r="E354" s="180">
        <v>15000</v>
      </c>
      <c r="F354" s="180">
        <v>0</v>
      </c>
      <c r="G354" s="180">
        <v>0</v>
      </c>
      <c r="H354" s="180">
        <v>0</v>
      </c>
      <c r="I354" s="180">
        <v>0</v>
      </c>
    </row>
    <row r="355" spans="1:13" s="46" customFormat="1" x14ac:dyDescent="0.2">
      <c r="A355" s="61"/>
      <c r="B355" s="61"/>
      <c r="C355" s="34">
        <v>9211</v>
      </c>
      <c r="D355" s="34" t="s">
        <v>305</v>
      </c>
      <c r="E355" s="179">
        <f>E356</f>
        <v>12003.16</v>
      </c>
      <c r="F355" s="179">
        <v>0</v>
      </c>
      <c r="G355" s="179">
        <v>0</v>
      </c>
      <c r="H355" s="179">
        <v>0</v>
      </c>
      <c r="I355" s="211">
        <v>0</v>
      </c>
      <c r="L355" s="284"/>
      <c r="M355" s="284"/>
    </row>
    <row r="356" spans="1:13" x14ac:dyDescent="0.2">
      <c r="A356" s="13"/>
      <c r="B356" s="33">
        <v>422</v>
      </c>
      <c r="C356" s="37"/>
      <c r="D356" s="14" t="s">
        <v>143</v>
      </c>
      <c r="E356" s="182">
        <f>SUM(E357:E359)</f>
        <v>12003.16</v>
      </c>
      <c r="F356" s="182"/>
      <c r="G356" s="185">
        <v>0</v>
      </c>
      <c r="H356" s="185">
        <v>0</v>
      </c>
      <c r="I356" s="39">
        <v>0</v>
      </c>
    </row>
    <row r="357" spans="1:13" x14ac:dyDescent="0.2">
      <c r="A357" s="13"/>
      <c r="B357" s="13">
        <v>4221</v>
      </c>
      <c r="C357" s="37"/>
      <c r="D357" s="14" t="s">
        <v>144</v>
      </c>
      <c r="E357" s="182">
        <v>12003.16</v>
      </c>
      <c r="F357" s="182"/>
      <c r="G357" s="185">
        <v>0</v>
      </c>
      <c r="H357" s="185">
        <v>0</v>
      </c>
      <c r="I357" s="39">
        <v>0</v>
      </c>
    </row>
    <row r="358" spans="1:13" x14ac:dyDescent="0.2">
      <c r="A358" s="13"/>
      <c r="B358" s="13">
        <v>4223</v>
      </c>
      <c r="C358" s="37"/>
      <c r="D358" s="14" t="s">
        <v>146</v>
      </c>
      <c r="E358" s="182">
        <v>0</v>
      </c>
      <c r="F358" s="182"/>
      <c r="G358" s="185">
        <v>0</v>
      </c>
      <c r="H358" s="185">
        <v>0</v>
      </c>
      <c r="I358" s="39">
        <v>0</v>
      </c>
    </row>
    <row r="359" spans="1:13" x14ac:dyDescent="0.2">
      <c r="A359" s="13"/>
      <c r="B359" s="13">
        <v>4226</v>
      </c>
      <c r="C359" s="37"/>
      <c r="D359" s="14" t="s">
        <v>177</v>
      </c>
      <c r="E359" s="182">
        <v>0</v>
      </c>
      <c r="F359" s="182"/>
      <c r="G359" s="185">
        <v>0</v>
      </c>
      <c r="H359" s="185">
        <v>0</v>
      </c>
      <c r="I359" s="39">
        <v>0</v>
      </c>
    </row>
    <row r="360" spans="1:13" ht="24" x14ac:dyDescent="0.2">
      <c r="A360" s="13"/>
      <c r="B360" s="33">
        <v>424</v>
      </c>
      <c r="C360" s="37"/>
      <c r="D360" s="38" t="s">
        <v>147</v>
      </c>
      <c r="E360" s="180">
        <f>E361</f>
        <v>0</v>
      </c>
      <c r="F360" s="180"/>
      <c r="G360" s="185">
        <v>0</v>
      </c>
      <c r="H360" s="185">
        <v>0</v>
      </c>
      <c r="I360" s="39">
        <v>0</v>
      </c>
    </row>
    <row r="361" spans="1:13" x14ac:dyDescent="0.2">
      <c r="A361" s="13"/>
      <c r="B361" s="13">
        <v>4241</v>
      </c>
      <c r="C361" s="37"/>
      <c r="D361" s="14" t="s">
        <v>174</v>
      </c>
      <c r="E361" s="182">
        <v>0</v>
      </c>
      <c r="F361" s="182"/>
      <c r="G361" s="185">
        <v>0</v>
      </c>
      <c r="H361" s="185">
        <v>0</v>
      </c>
      <c r="I361" s="39">
        <v>0</v>
      </c>
    </row>
    <row r="362" spans="1:13" x14ac:dyDescent="0.2">
      <c r="A362" s="13"/>
      <c r="B362" s="13"/>
      <c r="C362" s="37"/>
      <c r="D362" s="38"/>
      <c r="E362" s="180"/>
      <c r="F362" s="180"/>
      <c r="G362" s="180"/>
      <c r="H362" s="180"/>
      <c r="I362" s="180"/>
    </row>
    <row r="363" spans="1:13" s="46" customFormat="1" x14ac:dyDescent="0.2">
      <c r="A363" s="61"/>
      <c r="B363" s="61"/>
      <c r="C363" s="34">
        <v>31</v>
      </c>
      <c r="D363" s="34" t="s">
        <v>44</v>
      </c>
      <c r="E363" s="179">
        <f>E364</f>
        <v>845.3</v>
      </c>
      <c r="F363" s="179">
        <v>0</v>
      </c>
      <c r="G363" s="179">
        <f t="shared" ref="G363:I363" si="139">G364</f>
        <v>0</v>
      </c>
      <c r="H363" s="179">
        <f t="shared" si="139"/>
        <v>0</v>
      </c>
      <c r="I363" s="179">
        <f t="shared" si="139"/>
        <v>0</v>
      </c>
      <c r="L363" s="284"/>
      <c r="M363" s="284"/>
    </row>
    <row r="364" spans="1:13" x14ac:dyDescent="0.2">
      <c r="A364" s="13"/>
      <c r="B364" s="33">
        <v>422</v>
      </c>
      <c r="C364" s="37"/>
      <c r="D364" s="14" t="s">
        <v>143</v>
      </c>
      <c r="E364" s="182">
        <f>SUM(E365:E370)</f>
        <v>845.3</v>
      </c>
      <c r="F364" s="182"/>
      <c r="G364" s="182">
        <f t="shared" ref="G364:I364" si="140">SUM(G365:G370)</f>
        <v>0</v>
      </c>
      <c r="H364" s="182">
        <f t="shared" si="140"/>
        <v>0</v>
      </c>
      <c r="I364" s="182">
        <f t="shared" si="140"/>
        <v>0</v>
      </c>
    </row>
    <row r="365" spans="1:13" x14ac:dyDescent="0.2">
      <c r="A365" s="13"/>
      <c r="B365" s="13">
        <v>4221</v>
      </c>
      <c r="C365" s="37"/>
      <c r="D365" s="14" t="s">
        <v>144</v>
      </c>
      <c r="E365" s="182">
        <v>0</v>
      </c>
      <c r="F365" s="182"/>
      <c r="G365" s="185">
        <v>0</v>
      </c>
      <c r="H365" s="185">
        <v>0</v>
      </c>
      <c r="I365" s="39">
        <v>0</v>
      </c>
    </row>
    <row r="366" spans="1:13" x14ac:dyDescent="0.2">
      <c r="A366" s="13"/>
      <c r="B366" s="13">
        <v>4222</v>
      </c>
      <c r="C366" s="37"/>
      <c r="D366" s="14" t="s">
        <v>200</v>
      </c>
      <c r="E366" s="182">
        <v>0</v>
      </c>
      <c r="F366" s="182"/>
      <c r="G366" s="185">
        <v>0</v>
      </c>
      <c r="H366" s="185">
        <v>0</v>
      </c>
      <c r="I366" s="39">
        <v>0</v>
      </c>
    </row>
    <row r="367" spans="1:13" x14ac:dyDescent="0.2">
      <c r="A367" s="13"/>
      <c r="B367" s="13">
        <v>4223</v>
      </c>
      <c r="C367" s="37"/>
      <c r="D367" s="14" t="s">
        <v>146</v>
      </c>
      <c r="E367" s="182">
        <v>700</v>
      </c>
      <c r="F367" s="182"/>
      <c r="G367" s="185">
        <v>0</v>
      </c>
      <c r="H367" s="185">
        <v>0</v>
      </c>
      <c r="I367" s="39">
        <v>0</v>
      </c>
    </row>
    <row r="368" spans="1:13" x14ac:dyDescent="0.2">
      <c r="A368" s="13"/>
      <c r="B368" s="13">
        <v>4226</v>
      </c>
      <c r="C368" s="37"/>
      <c r="D368" s="14" t="s">
        <v>177</v>
      </c>
      <c r="E368" s="182">
        <v>0</v>
      </c>
      <c r="F368" s="182"/>
      <c r="G368" s="185">
        <v>0</v>
      </c>
      <c r="H368" s="185">
        <v>0</v>
      </c>
      <c r="I368" s="39">
        <v>0</v>
      </c>
    </row>
    <row r="369" spans="1:13" ht="24" x14ac:dyDescent="0.2">
      <c r="A369" s="13"/>
      <c r="B369" s="13">
        <v>4227</v>
      </c>
      <c r="C369" s="37"/>
      <c r="D369" s="38" t="s">
        <v>145</v>
      </c>
      <c r="E369" s="180">
        <v>0</v>
      </c>
      <c r="F369" s="180"/>
      <c r="G369" s="185">
        <v>0</v>
      </c>
      <c r="H369" s="185">
        <v>0</v>
      </c>
      <c r="I369" s="39">
        <v>0</v>
      </c>
    </row>
    <row r="370" spans="1:13" s="6" customFormat="1" x14ac:dyDescent="0.2">
      <c r="A370" s="13"/>
      <c r="B370" s="13">
        <v>4241</v>
      </c>
      <c r="C370" s="14"/>
      <c r="D370" s="14" t="s">
        <v>148</v>
      </c>
      <c r="E370" s="182">
        <v>145.30000000000001</v>
      </c>
      <c r="F370" s="182"/>
      <c r="G370" s="182">
        <v>0</v>
      </c>
      <c r="H370" s="182">
        <v>0</v>
      </c>
      <c r="I370" s="216">
        <v>0</v>
      </c>
      <c r="L370" s="285"/>
      <c r="M370" s="285"/>
    </row>
    <row r="371" spans="1:13" s="46" customFormat="1" x14ac:dyDescent="0.2">
      <c r="A371" s="61"/>
      <c r="B371" s="61"/>
      <c r="C371" s="34">
        <v>9231</v>
      </c>
      <c r="D371" s="34" t="s">
        <v>71</v>
      </c>
      <c r="E371" s="179">
        <f>E372</f>
        <v>1200</v>
      </c>
      <c r="F371" s="179">
        <v>0</v>
      </c>
      <c r="G371" s="179">
        <v>0</v>
      </c>
      <c r="H371" s="179">
        <v>0</v>
      </c>
      <c r="I371" s="211">
        <v>0</v>
      </c>
      <c r="L371" s="284"/>
      <c r="M371" s="284"/>
    </row>
    <row r="372" spans="1:13" x14ac:dyDescent="0.2">
      <c r="A372" s="13"/>
      <c r="B372" s="33">
        <v>422</v>
      </c>
      <c r="C372" s="37"/>
      <c r="D372" s="14" t="s">
        <v>143</v>
      </c>
      <c r="E372" s="182">
        <f>SUM(E373:E375)</f>
        <v>1200</v>
      </c>
      <c r="F372" s="182"/>
      <c r="G372" s="185">
        <v>0</v>
      </c>
      <c r="H372" s="185">
        <v>0</v>
      </c>
      <c r="I372" s="39">
        <v>0</v>
      </c>
    </row>
    <row r="373" spans="1:13" x14ac:dyDescent="0.2">
      <c r="A373" s="13"/>
      <c r="B373" s="13">
        <v>4221</v>
      </c>
      <c r="C373" s="37"/>
      <c r="D373" s="14" t="s">
        <v>144</v>
      </c>
      <c r="E373" s="182">
        <v>0</v>
      </c>
      <c r="F373" s="182"/>
      <c r="G373" s="185">
        <v>0</v>
      </c>
      <c r="H373" s="185">
        <v>0</v>
      </c>
      <c r="I373" s="39">
        <v>0</v>
      </c>
    </row>
    <row r="374" spans="1:13" x14ac:dyDescent="0.2">
      <c r="A374" s="13"/>
      <c r="B374" s="13">
        <v>4223</v>
      </c>
      <c r="C374" s="37"/>
      <c r="D374" s="14" t="s">
        <v>146</v>
      </c>
      <c r="E374" s="182">
        <v>1200</v>
      </c>
      <c r="F374" s="182"/>
      <c r="G374" s="185">
        <v>0</v>
      </c>
      <c r="H374" s="185">
        <v>0</v>
      </c>
      <c r="I374" s="39">
        <v>0</v>
      </c>
    </row>
    <row r="375" spans="1:13" x14ac:dyDescent="0.2">
      <c r="A375" s="13"/>
      <c r="B375" s="13">
        <v>4226</v>
      </c>
      <c r="C375" s="37"/>
      <c r="D375" s="14" t="s">
        <v>177</v>
      </c>
      <c r="E375" s="182">
        <v>0</v>
      </c>
      <c r="F375" s="182"/>
      <c r="G375" s="185">
        <v>0</v>
      </c>
      <c r="H375" s="185">
        <v>0</v>
      </c>
      <c r="I375" s="39">
        <v>0</v>
      </c>
    </row>
    <row r="376" spans="1:13" ht="24" x14ac:dyDescent="0.2">
      <c r="A376" s="13"/>
      <c r="B376" s="33">
        <v>424</v>
      </c>
      <c r="C376" s="37"/>
      <c r="D376" s="38" t="s">
        <v>147</v>
      </c>
      <c r="E376" s="180">
        <f>E377</f>
        <v>0</v>
      </c>
      <c r="F376" s="180"/>
      <c r="G376" s="185">
        <v>0</v>
      </c>
      <c r="H376" s="185">
        <v>0</v>
      </c>
      <c r="I376" s="39">
        <v>0</v>
      </c>
    </row>
    <row r="377" spans="1:13" x14ac:dyDescent="0.2">
      <c r="A377" s="13"/>
      <c r="B377" s="13">
        <v>4241</v>
      </c>
      <c r="C377" s="37"/>
      <c r="D377" s="14" t="s">
        <v>174</v>
      </c>
      <c r="E377" s="182">
        <v>0</v>
      </c>
      <c r="F377" s="182"/>
      <c r="G377" s="185">
        <v>0</v>
      </c>
      <c r="H377" s="185">
        <v>0</v>
      </c>
      <c r="I377" s="39">
        <v>0</v>
      </c>
    </row>
    <row r="378" spans="1:13" s="46" customFormat="1" x14ac:dyDescent="0.2">
      <c r="A378" s="61"/>
      <c r="B378" s="61"/>
      <c r="C378" s="34">
        <v>41</v>
      </c>
      <c r="D378" s="34" t="s">
        <v>42</v>
      </c>
      <c r="E378" s="179">
        <f>SUM(E379+E383)</f>
        <v>2442.31</v>
      </c>
      <c r="F378" s="179">
        <v>3700</v>
      </c>
      <c r="G378" s="179">
        <f>G379+G383</f>
        <v>15000</v>
      </c>
      <c r="H378" s="179">
        <f t="shared" ref="H378:I378" si="141">H379+H383</f>
        <v>15000</v>
      </c>
      <c r="I378" s="179">
        <f t="shared" si="141"/>
        <v>15000</v>
      </c>
      <c r="L378" s="284"/>
      <c r="M378" s="284"/>
    </row>
    <row r="379" spans="1:13" x14ac:dyDescent="0.2">
      <c r="A379" s="13"/>
      <c r="B379" s="33">
        <v>422</v>
      </c>
      <c r="C379" s="37"/>
      <c r="D379" s="14" t="s">
        <v>143</v>
      </c>
      <c r="E379" s="182">
        <f>SUM(E380:E381)</f>
        <v>2442.31</v>
      </c>
      <c r="F379" s="182"/>
      <c r="G379" s="185">
        <f>G380+G381+G382</f>
        <v>14000</v>
      </c>
      <c r="H379" s="185">
        <f t="shared" ref="H379:I379" si="142">H380+H381+H382</f>
        <v>14000</v>
      </c>
      <c r="I379" s="185">
        <f t="shared" si="142"/>
        <v>14000</v>
      </c>
    </row>
    <row r="380" spans="1:13" x14ac:dyDescent="0.2">
      <c r="A380" s="13"/>
      <c r="B380" s="13">
        <v>4221</v>
      </c>
      <c r="C380" s="37"/>
      <c r="D380" s="14" t="s">
        <v>144</v>
      </c>
      <c r="E380" s="182">
        <v>992.31</v>
      </c>
      <c r="F380" s="182"/>
      <c r="G380" s="185">
        <v>8000</v>
      </c>
      <c r="H380" s="185">
        <v>8000</v>
      </c>
      <c r="I380" s="39">
        <v>8000</v>
      </c>
    </row>
    <row r="381" spans="1:13" x14ac:dyDescent="0.2">
      <c r="A381" s="13"/>
      <c r="B381" s="13">
        <v>4223</v>
      </c>
      <c r="C381" s="37"/>
      <c r="D381" s="14" t="s">
        <v>146</v>
      </c>
      <c r="E381" s="182">
        <v>1450</v>
      </c>
      <c r="F381" s="182"/>
      <c r="G381" s="185">
        <v>4000</v>
      </c>
      <c r="H381" s="185">
        <v>4000</v>
      </c>
      <c r="I381" s="39">
        <v>4000</v>
      </c>
    </row>
    <row r="382" spans="1:13" x14ac:dyDescent="0.2">
      <c r="A382" s="13"/>
      <c r="B382" s="13">
        <v>4227</v>
      </c>
      <c r="C382" s="37"/>
      <c r="D382" s="14" t="s">
        <v>181</v>
      </c>
      <c r="E382" s="182"/>
      <c r="F382" s="182"/>
      <c r="G382" s="185">
        <v>2000</v>
      </c>
      <c r="H382" s="185">
        <v>2000</v>
      </c>
      <c r="I382" s="39">
        <v>2000</v>
      </c>
    </row>
    <row r="383" spans="1:13" s="6" customFormat="1" ht="24" x14ac:dyDescent="0.2">
      <c r="A383" s="13"/>
      <c r="B383" s="33">
        <v>424</v>
      </c>
      <c r="C383" s="37"/>
      <c r="D383" s="38" t="s">
        <v>147</v>
      </c>
      <c r="E383" s="185">
        <f>SUM(E384:E384)</f>
        <v>0</v>
      </c>
      <c r="F383" s="185"/>
      <c r="G383" s="185">
        <f>SUM(G384:G384)</f>
        <v>1000</v>
      </c>
      <c r="H383" s="185">
        <f>H384</f>
        <v>1000</v>
      </c>
      <c r="I383" s="185">
        <f>I384</f>
        <v>1000</v>
      </c>
      <c r="L383" s="285"/>
      <c r="M383" s="285"/>
    </row>
    <row r="384" spans="1:13" x14ac:dyDescent="0.2">
      <c r="A384" s="13"/>
      <c r="B384" s="13">
        <v>4241</v>
      </c>
      <c r="C384" s="37"/>
      <c r="D384" s="38" t="s">
        <v>223</v>
      </c>
      <c r="E384" s="180">
        <v>0</v>
      </c>
      <c r="F384" s="180"/>
      <c r="G384" s="185">
        <v>1000</v>
      </c>
      <c r="H384" s="185">
        <v>1000</v>
      </c>
      <c r="I384" s="39">
        <v>1000</v>
      </c>
    </row>
    <row r="385" spans="1:13" s="46" customFormat="1" x14ac:dyDescent="0.2">
      <c r="A385" s="61"/>
      <c r="B385" s="61"/>
      <c r="C385" s="34">
        <v>9241</v>
      </c>
      <c r="D385" s="52" t="s">
        <v>73</v>
      </c>
      <c r="E385" s="187">
        <f>E386</f>
        <v>1500</v>
      </c>
      <c r="F385" s="187">
        <f t="shared" ref="F385:I385" si="143">F386</f>
        <v>0</v>
      </c>
      <c r="G385" s="187">
        <f t="shared" si="143"/>
        <v>4000</v>
      </c>
      <c r="H385" s="187">
        <f t="shared" si="143"/>
        <v>0</v>
      </c>
      <c r="I385" s="187">
        <f t="shared" si="143"/>
        <v>0</v>
      </c>
      <c r="L385" s="284"/>
      <c r="M385" s="284"/>
    </row>
    <row r="386" spans="1:13" x14ac:dyDescent="0.2">
      <c r="A386" s="13"/>
      <c r="B386" s="33">
        <v>422</v>
      </c>
      <c r="C386" s="37"/>
      <c r="D386" s="14" t="s">
        <v>143</v>
      </c>
      <c r="E386" s="182">
        <f>SUM(E387:E389)</f>
        <v>1500</v>
      </c>
      <c r="F386" s="182"/>
      <c r="G386" s="188">
        <f>G387+G388+G389</f>
        <v>4000</v>
      </c>
      <c r="H386" s="188">
        <v>0</v>
      </c>
      <c r="I386" s="39">
        <v>0</v>
      </c>
    </row>
    <row r="387" spans="1:13" x14ac:dyDescent="0.2">
      <c r="A387" s="13"/>
      <c r="B387" s="13">
        <v>4221</v>
      </c>
      <c r="C387" s="37"/>
      <c r="D387" s="14" t="s">
        <v>144</v>
      </c>
      <c r="E387" s="182">
        <v>1500</v>
      </c>
      <c r="F387" s="182"/>
      <c r="G387" s="188">
        <v>4000</v>
      </c>
      <c r="H387" s="188">
        <v>0</v>
      </c>
      <c r="I387" s="39">
        <v>0</v>
      </c>
    </row>
    <row r="388" spans="1:13" ht="24" x14ac:dyDescent="0.2">
      <c r="A388" s="13"/>
      <c r="B388" s="13">
        <v>4227</v>
      </c>
      <c r="C388" s="37"/>
      <c r="D388" s="38" t="s">
        <v>145</v>
      </c>
      <c r="E388" s="180">
        <v>0</v>
      </c>
      <c r="F388" s="180"/>
      <c r="G388" s="188">
        <v>0</v>
      </c>
      <c r="H388" s="188">
        <v>0</v>
      </c>
      <c r="I388" s="39">
        <v>0</v>
      </c>
    </row>
    <row r="389" spans="1:13" x14ac:dyDescent="0.2">
      <c r="A389" s="13"/>
      <c r="B389" s="13">
        <v>4241</v>
      </c>
      <c r="C389" s="37"/>
      <c r="D389" s="38" t="s">
        <v>223</v>
      </c>
      <c r="E389" s="180">
        <v>0</v>
      </c>
      <c r="F389" s="180"/>
      <c r="G389" s="188">
        <v>0</v>
      </c>
      <c r="H389" s="188">
        <v>0</v>
      </c>
      <c r="I389" s="39"/>
    </row>
    <row r="390" spans="1:13" s="46" customFormat="1" x14ac:dyDescent="0.2">
      <c r="A390" s="61"/>
      <c r="B390" s="61"/>
      <c r="C390" s="34">
        <v>6103</v>
      </c>
      <c r="D390" s="34" t="s">
        <v>45</v>
      </c>
      <c r="E390" s="179">
        <f>E392</f>
        <v>0</v>
      </c>
      <c r="F390" s="179">
        <v>0</v>
      </c>
      <c r="G390" s="179">
        <v>0</v>
      </c>
      <c r="H390" s="179">
        <v>0</v>
      </c>
      <c r="I390" s="211">
        <v>0</v>
      </c>
      <c r="L390" s="284"/>
      <c r="M390" s="284"/>
    </row>
    <row r="391" spans="1:13" x14ac:dyDescent="0.2">
      <c r="A391" s="13"/>
      <c r="B391" s="33">
        <v>422</v>
      </c>
      <c r="C391" s="37"/>
      <c r="D391" s="14" t="s">
        <v>143</v>
      </c>
      <c r="E391" s="182">
        <f>E392</f>
        <v>0</v>
      </c>
      <c r="F391" s="182"/>
      <c r="G391" s="185">
        <v>0</v>
      </c>
      <c r="H391" s="185">
        <v>0</v>
      </c>
      <c r="I391" s="39">
        <v>0</v>
      </c>
    </row>
    <row r="392" spans="1:13" x14ac:dyDescent="0.2">
      <c r="A392" s="13"/>
      <c r="B392" s="13">
        <v>4223</v>
      </c>
      <c r="C392" s="37"/>
      <c r="D392" s="62" t="s">
        <v>146</v>
      </c>
      <c r="E392" s="189">
        <v>0</v>
      </c>
      <c r="F392" s="189"/>
      <c r="G392" s="185">
        <v>0</v>
      </c>
      <c r="H392" s="185">
        <v>0</v>
      </c>
      <c r="I392" s="39">
        <v>0</v>
      </c>
    </row>
    <row r="393" spans="1:13" s="46" customFormat="1" x14ac:dyDescent="0.2">
      <c r="A393" s="61"/>
      <c r="B393" s="61"/>
      <c r="C393" s="34">
        <v>57</v>
      </c>
      <c r="D393" s="34" t="s">
        <v>43</v>
      </c>
      <c r="E393" s="179">
        <f>E394</f>
        <v>28117.8</v>
      </c>
      <c r="F393" s="179">
        <v>32000</v>
      </c>
      <c r="G393" s="179">
        <f t="shared" ref="G393:I393" si="144">G394</f>
        <v>36000</v>
      </c>
      <c r="H393" s="179">
        <f t="shared" si="144"/>
        <v>36000</v>
      </c>
      <c r="I393" s="179">
        <f t="shared" si="144"/>
        <v>36000</v>
      </c>
      <c r="L393" s="284"/>
      <c r="M393" s="284"/>
    </row>
    <row r="394" spans="1:13" s="208" customFormat="1" ht="24" x14ac:dyDescent="0.2">
      <c r="A394" s="33"/>
      <c r="B394" s="33">
        <v>424</v>
      </c>
      <c r="C394" s="191"/>
      <c r="D394" s="38" t="s">
        <v>147</v>
      </c>
      <c r="E394" s="198">
        <f>SUM(E395:E396)</f>
        <v>28117.8</v>
      </c>
      <c r="F394" s="198"/>
      <c r="G394" s="198">
        <f t="shared" ref="G394:I394" si="145">SUM(G395:G396)</f>
        <v>36000</v>
      </c>
      <c r="H394" s="198">
        <f t="shared" si="145"/>
        <v>36000</v>
      </c>
      <c r="I394" s="198">
        <f t="shared" si="145"/>
        <v>36000</v>
      </c>
      <c r="L394" s="286"/>
      <c r="M394" s="286"/>
    </row>
    <row r="395" spans="1:13" ht="24" x14ac:dyDescent="0.2">
      <c r="A395" s="13"/>
      <c r="B395" s="13">
        <v>4241</v>
      </c>
      <c r="C395" s="37"/>
      <c r="D395" s="38" t="s">
        <v>147</v>
      </c>
      <c r="E395" s="180">
        <v>0</v>
      </c>
      <c r="F395" s="180"/>
      <c r="G395" s="185">
        <v>36000</v>
      </c>
      <c r="H395" s="185">
        <v>36000</v>
      </c>
      <c r="I395" s="39">
        <v>36000</v>
      </c>
    </row>
    <row r="396" spans="1:13" x14ac:dyDescent="0.2">
      <c r="A396" s="13"/>
      <c r="B396" s="13">
        <v>4241</v>
      </c>
      <c r="C396" s="37"/>
      <c r="D396" s="14" t="s">
        <v>148</v>
      </c>
      <c r="E396" s="182">
        <v>28117.8</v>
      </c>
      <c r="F396" s="182"/>
      <c r="G396" s="185">
        <v>0</v>
      </c>
      <c r="H396" s="185">
        <v>0</v>
      </c>
      <c r="I396" s="39">
        <v>0</v>
      </c>
    </row>
    <row r="397" spans="1:13" s="46" customFormat="1" x14ac:dyDescent="0.2">
      <c r="A397" s="61"/>
      <c r="B397" s="61"/>
      <c r="C397" s="34">
        <v>11</v>
      </c>
      <c r="D397" s="34" t="s">
        <v>14</v>
      </c>
      <c r="E397" s="435">
        <f>E398</f>
        <v>0</v>
      </c>
      <c r="F397" s="435">
        <f t="shared" ref="F397:I398" si="146">F398</f>
        <v>0</v>
      </c>
      <c r="G397" s="435">
        <f t="shared" si="146"/>
        <v>15000</v>
      </c>
      <c r="H397" s="435">
        <f t="shared" si="146"/>
        <v>0</v>
      </c>
      <c r="I397" s="435">
        <f t="shared" si="146"/>
        <v>10000</v>
      </c>
      <c r="L397" s="284"/>
      <c r="M397" s="284"/>
    </row>
    <row r="398" spans="1:13" x14ac:dyDescent="0.2">
      <c r="A398" s="13"/>
      <c r="B398" s="33">
        <v>426</v>
      </c>
      <c r="C398" s="37"/>
      <c r="D398" s="14" t="s">
        <v>307</v>
      </c>
      <c r="E398" s="182">
        <f>E399</f>
        <v>0</v>
      </c>
      <c r="F398" s="182">
        <f t="shared" si="146"/>
        <v>0</v>
      </c>
      <c r="G398" s="182">
        <f t="shared" si="146"/>
        <v>15000</v>
      </c>
      <c r="H398" s="182">
        <f t="shared" si="146"/>
        <v>0</v>
      </c>
      <c r="I398" s="182">
        <f t="shared" si="146"/>
        <v>10000</v>
      </c>
    </row>
    <row r="399" spans="1:13" x14ac:dyDescent="0.2">
      <c r="A399" s="13"/>
      <c r="B399" s="13">
        <v>4264</v>
      </c>
      <c r="C399" s="37"/>
      <c r="D399" s="14" t="s">
        <v>307</v>
      </c>
      <c r="E399" s="182">
        <v>0</v>
      </c>
      <c r="F399" s="182">
        <v>0</v>
      </c>
      <c r="G399" s="182">
        <v>15000</v>
      </c>
      <c r="H399" s="182">
        <v>0</v>
      </c>
      <c r="I399" s="182">
        <v>10000</v>
      </c>
    </row>
    <row r="400" spans="1:13" ht="24" x14ac:dyDescent="0.2">
      <c r="A400" s="31"/>
      <c r="B400" s="31">
        <v>45</v>
      </c>
      <c r="C400" s="31"/>
      <c r="D400" s="60" t="s">
        <v>37</v>
      </c>
      <c r="E400" s="178">
        <f>E401+E406</f>
        <v>102165</v>
      </c>
      <c r="F400" s="178">
        <f t="shared" ref="F400:G400" si="147">F401+F406</f>
        <v>99000</v>
      </c>
      <c r="G400" s="178">
        <f t="shared" si="147"/>
        <v>68000</v>
      </c>
      <c r="H400" s="178">
        <f t="shared" ref="H400" si="148">H401+H406</f>
        <v>74000</v>
      </c>
      <c r="I400" s="178">
        <f t="shared" ref="I400" si="149">I401+I406</f>
        <v>84000</v>
      </c>
    </row>
    <row r="401" spans="1:13" s="46" customFormat="1" x14ac:dyDescent="0.2">
      <c r="A401" s="61"/>
      <c r="B401" s="61"/>
      <c r="C401" s="34">
        <v>11</v>
      </c>
      <c r="D401" s="34" t="s">
        <v>14</v>
      </c>
      <c r="E401" s="179">
        <f>SUM(E402+E404)</f>
        <v>102165</v>
      </c>
      <c r="F401" s="179">
        <v>99000</v>
      </c>
      <c r="G401" s="179">
        <f t="shared" ref="G401:I401" si="150">SUM(G402+G404)</f>
        <v>41000</v>
      </c>
      <c r="H401" s="179">
        <f t="shared" si="150"/>
        <v>50000</v>
      </c>
      <c r="I401" s="179">
        <f t="shared" si="150"/>
        <v>60000</v>
      </c>
      <c r="L401" s="284"/>
      <c r="M401" s="284"/>
    </row>
    <row r="402" spans="1:13" ht="24" x14ac:dyDescent="0.2">
      <c r="A402" s="13"/>
      <c r="B402" s="33">
        <v>451</v>
      </c>
      <c r="C402" s="37"/>
      <c r="D402" s="38" t="s">
        <v>231</v>
      </c>
      <c r="E402" s="180">
        <f>E403</f>
        <v>49720</v>
      </c>
      <c r="F402" s="180"/>
      <c r="G402" s="185">
        <f>G403</f>
        <v>33000</v>
      </c>
      <c r="H402" s="185">
        <f t="shared" ref="H402:I402" si="151">H403</f>
        <v>50000</v>
      </c>
      <c r="I402" s="185">
        <f t="shared" si="151"/>
        <v>60000</v>
      </c>
    </row>
    <row r="403" spans="1:13" ht="24" x14ac:dyDescent="0.2">
      <c r="A403" s="13"/>
      <c r="B403" s="13">
        <v>4511</v>
      </c>
      <c r="C403" s="37"/>
      <c r="D403" s="38" t="s">
        <v>231</v>
      </c>
      <c r="E403" s="180">
        <v>49720</v>
      </c>
      <c r="F403" s="180"/>
      <c r="G403" s="185">
        <v>33000</v>
      </c>
      <c r="H403" s="185">
        <v>50000</v>
      </c>
      <c r="I403" s="39">
        <v>60000</v>
      </c>
    </row>
    <row r="404" spans="1:13" ht="24" x14ac:dyDescent="0.2">
      <c r="A404" s="13"/>
      <c r="B404" s="33">
        <v>452</v>
      </c>
      <c r="C404" s="37"/>
      <c r="D404" s="38" t="s">
        <v>149</v>
      </c>
      <c r="E404" s="180">
        <f>E405</f>
        <v>52445</v>
      </c>
      <c r="F404" s="180"/>
      <c r="G404" s="185">
        <f>G405</f>
        <v>8000</v>
      </c>
      <c r="H404" s="217">
        <f>H405</f>
        <v>0</v>
      </c>
      <c r="I404" s="217">
        <f>I405</f>
        <v>0</v>
      </c>
    </row>
    <row r="405" spans="1:13" ht="24" x14ac:dyDescent="0.2">
      <c r="A405" s="13"/>
      <c r="B405" s="13">
        <v>4521</v>
      </c>
      <c r="C405" s="37"/>
      <c r="D405" s="38" t="s">
        <v>149</v>
      </c>
      <c r="E405" s="180">
        <v>52445</v>
      </c>
      <c r="F405" s="180"/>
      <c r="G405" s="185">
        <v>8000</v>
      </c>
      <c r="H405" s="217">
        <v>0</v>
      </c>
      <c r="I405" s="217">
        <v>0</v>
      </c>
    </row>
    <row r="406" spans="1:13" s="46" customFormat="1" x14ac:dyDescent="0.2">
      <c r="A406" s="61"/>
      <c r="B406" s="61"/>
      <c r="C406" s="34">
        <v>51</v>
      </c>
      <c r="D406" s="34" t="s">
        <v>299</v>
      </c>
      <c r="E406" s="179">
        <f>SUM(E407)</f>
        <v>0</v>
      </c>
      <c r="F406" s="179">
        <f t="shared" ref="F406:G406" si="152">SUM(F407)</f>
        <v>0</v>
      </c>
      <c r="G406" s="179">
        <f t="shared" si="152"/>
        <v>27000</v>
      </c>
      <c r="H406" s="179">
        <f t="shared" ref="H406" si="153">SUM(H407)</f>
        <v>24000</v>
      </c>
      <c r="I406" s="179">
        <f t="shared" ref="I406" si="154">SUM(I407)</f>
        <v>24000</v>
      </c>
      <c r="L406" s="284"/>
      <c r="M406" s="284"/>
    </row>
    <row r="407" spans="1:13" ht="24" x14ac:dyDescent="0.2">
      <c r="A407" s="13"/>
      <c r="B407" s="33">
        <v>451</v>
      </c>
      <c r="C407" s="37"/>
      <c r="D407" s="38" t="s">
        <v>231</v>
      </c>
      <c r="E407" s="180">
        <f>E408</f>
        <v>0</v>
      </c>
      <c r="F407" s="180"/>
      <c r="G407" s="185">
        <f>G408</f>
        <v>27000</v>
      </c>
      <c r="H407" s="185">
        <f t="shared" ref="H407:I407" si="155">H408</f>
        <v>24000</v>
      </c>
      <c r="I407" s="185">
        <f t="shared" si="155"/>
        <v>24000</v>
      </c>
    </row>
    <row r="408" spans="1:13" ht="24" x14ac:dyDescent="0.2">
      <c r="A408" s="13"/>
      <c r="B408" s="13">
        <v>4511</v>
      </c>
      <c r="C408" s="37"/>
      <c r="D408" s="38" t="s">
        <v>231</v>
      </c>
      <c r="E408" s="180">
        <v>0</v>
      </c>
      <c r="F408" s="180"/>
      <c r="G408" s="185">
        <v>27000</v>
      </c>
      <c r="H408" s="185">
        <v>24000</v>
      </c>
      <c r="I408" s="39">
        <v>24000</v>
      </c>
    </row>
    <row r="409" spans="1:13" s="144" customFormat="1" x14ac:dyDescent="0.2">
      <c r="A409" s="469" t="s">
        <v>243</v>
      </c>
      <c r="B409" s="469"/>
      <c r="C409" s="469"/>
      <c r="D409" s="220" t="s">
        <v>21</v>
      </c>
      <c r="E409" s="221">
        <f>SUM(E66+E345)</f>
        <v>4075540.419999999</v>
      </c>
      <c r="F409" s="221">
        <f>SUM(F66+F345)</f>
        <v>4867907</v>
      </c>
      <c r="G409" s="221">
        <f>SUM(G66+G345)</f>
        <v>5206893</v>
      </c>
      <c r="H409" s="221">
        <f t="shared" ref="H409:I409" si="156">SUM(H66+H345)</f>
        <v>5167650</v>
      </c>
      <c r="I409" s="221">
        <f t="shared" si="156"/>
        <v>5187650</v>
      </c>
      <c r="L409" s="194"/>
      <c r="M409" s="194"/>
    </row>
  </sheetData>
  <mergeCells count="7">
    <mergeCell ref="A409:C409"/>
    <mergeCell ref="A1:I1"/>
    <mergeCell ref="A7:I7"/>
    <mergeCell ref="A62:I62"/>
    <mergeCell ref="A3:I3"/>
    <mergeCell ref="A5:I5"/>
    <mergeCell ref="A45:I45"/>
  </mergeCells>
  <pageMargins left="0.70866141732283472" right="0.70866141732283472" top="0.74803149606299213" bottom="0.74803149606299213" header="0.31496062992125984" footer="0.31496062992125984"/>
  <pageSetup paperSize="9" scale="4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opLeftCell="B1" zoomScale="170" zoomScaleNormal="170" workbookViewId="0">
      <selection activeCell="E17" sqref="E17"/>
    </sheetView>
  </sheetViews>
  <sheetFormatPr defaultColWidth="9.140625" defaultRowHeight="12.75" x14ac:dyDescent="0.2"/>
  <cols>
    <col min="1" max="1" width="37.7109375" style="17" customWidth="1"/>
    <col min="2" max="2" width="17.140625" style="17" customWidth="1"/>
    <col min="3" max="3" width="17.140625" style="94" customWidth="1"/>
    <col min="4" max="5" width="25.28515625" style="19" customWidth="1"/>
    <col min="6" max="6" width="25.28515625" style="17" customWidth="1"/>
    <col min="7" max="16384" width="9.140625" style="17"/>
  </cols>
  <sheetData>
    <row r="1" spans="1:12" ht="42" customHeight="1" x14ac:dyDescent="0.2">
      <c r="A1" s="445" t="s">
        <v>312</v>
      </c>
      <c r="B1" s="445"/>
      <c r="C1" s="445"/>
      <c r="D1" s="445"/>
      <c r="E1" s="445"/>
      <c r="F1" s="445"/>
      <c r="G1" s="16"/>
      <c r="H1" s="16"/>
      <c r="I1" s="16"/>
      <c r="J1" s="16"/>
      <c r="K1" s="16"/>
      <c r="L1" s="16"/>
    </row>
    <row r="2" spans="1:12" x14ac:dyDescent="0.2">
      <c r="A2" s="448" t="s">
        <v>23</v>
      </c>
      <c r="B2" s="448"/>
      <c r="C2" s="448"/>
      <c r="D2" s="448"/>
      <c r="E2" s="450"/>
      <c r="F2" s="450"/>
    </row>
    <row r="3" spans="1:12" x14ac:dyDescent="0.2">
      <c r="A3" s="18"/>
      <c r="B3" s="18"/>
      <c r="C3" s="89"/>
      <c r="D3" s="90"/>
      <c r="E3" s="87"/>
      <c r="F3" s="8"/>
    </row>
    <row r="4" spans="1:12" ht="18" customHeight="1" x14ac:dyDescent="0.2">
      <c r="A4" s="448" t="s">
        <v>9</v>
      </c>
      <c r="B4" s="448"/>
      <c r="C4" s="448"/>
      <c r="D4" s="449"/>
      <c r="E4" s="449"/>
      <c r="F4" s="449"/>
    </row>
    <row r="5" spans="1:12" x14ac:dyDescent="0.2">
      <c r="A5" s="18"/>
      <c r="B5" s="18"/>
      <c r="C5" s="89"/>
      <c r="D5" s="90"/>
      <c r="E5" s="87"/>
      <c r="F5" s="8"/>
    </row>
    <row r="6" spans="1:12" x14ac:dyDescent="0.2">
      <c r="A6" s="448" t="s">
        <v>19</v>
      </c>
      <c r="B6" s="448"/>
      <c r="C6" s="448"/>
      <c r="D6" s="470"/>
      <c r="E6" s="470"/>
      <c r="F6" s="470"/>
    </row>
    <row r="7" spans="1:12" x14ac:dyDescent="0.2">
      <c r="A7" s="18"/>
      <c r="B7" s="18"/>
      <c r="C7" s="89"/>
      <c r="D7" s="90"/>
      <c r="E7" s="87"/>
      <c r="F7" s="10" t="s">
        <v>46</v>
      </c>
    </row>
    <row r="8" spans="1:12" x14ac:dyDescent="0.2">
      <c r="A8" s="63" t="s">
        <v>20</v>
      </c>
      <c r="B8" s="91" t="s">
        <v>285</v>
      </c>
      <c r="C8" s="92" t="s">
        <v>296</v>
      </c>
      <c r="D8" s="93" t="s">
        <v>297</v>
      </c>
      <c r="E8" s="93" t="s">
        <v>236</v>
      </c>
      <c r="F8" s="91" t="s">
        <v>286</v>
      </c>
    </row>
    <row r="9" spans="1:12" s="219" customFormat="1" x14ac:dyDescent="0.2">
      <c r="A9" s="64"/>
      <c r="B9" s="64">
        <v>1</v>
      </c>
      <c r="C9" s="218">
        <v>2</v>
      </c>
      <c r="D9" s="64">
        <v>4</v>
      </c>
      <c r="E9" s="64">
        <v>5</v>
      </c>
      <c r="F9" s="64">
        <v>6</v>
      </c>
    </row>
    <row r="10" spans="1:12" ht="15.75" customHeight="1" x14ac:dyDescent="0.2">
      <c r="A10" s="11" t="s">
        <v>21</v>
      </c>
      <c r="B10" s="222">
        <f>SUM(B11+B13)</f>
        <v>4075540.42</v>
      </c>
      <c r="C10" s="222">
        <f t="shared" ref="C10:F10" si="0">SUM(C11+C13)</f>
        <v>3531673.75</v>
      </c>
      <c r="D10" s="222">
        <f t="shared" si="0"/>
        <v>5206893</v>
      </c>
      <c r="E10" s="222">
        <f t="shared" si="0"/>
        <v>5167650</v>
      </c>
      <c r="F10" s="222">
        <f t="shared" si="0"/>
        <v>5187650</v>
      </c>
    </row>
    <row r="11" spans="1:12" ht="15.75" customHeight="1" x14ac:dyDescent="0.2">
      <c r="A11" s="11" t="s">
        <v>39</v>
      </c>
      <c r="B11" s="222">
        <f>B12</f>
        <v>3821626.08</v>
      </c>
      <c r="C11" s="222">
        <f t="shared" ref="C11:D11" si="1">C12</f>
        <v>3218360.87</v>
      </c>
      <c r="D11" s="222">
        <f t="shared" si="1"/>
        <v>4906393</v>
      </c>
      <c r="E11" s="222">
        <f t="shared" ref="E11:F11" si="2">E12</f>
        <v>4870150</v>
      </c>
      <c r="F11" s="222">
        <f t="shared" si="2"/>
        <v>4890150</v>
      </c>
    </row>
    <row r="12" spans="1:12" x14ac:dyDescent="0.2">
      <c r="A12" s="88" t="s">
        <v>40</v>
      </c>
      <c r="B12" s="223">
        <v>3821626.08</v>
      </c>
      <c r="C12" s="224">
        <v>3218360.87</v>
      </c>
      <c r="D12" s="225">
        <v>4906393</v>
      </c>
      <c r="E12" s="225">
        <v>4870150</v>
      </c>
      <c r="F12" s="225">
        <v>4890150</v>
      </c>
    </row>
    <row r="13" spans="1:12" x14ac:dyDescent="0.2">
      <c r="A13" s="11" t="s">
        <v>41</v>
      </c>
      <c r="B13" s="222">
        <v>253914.34</v>
      </c>
      <c r="C13" s="226">
        <v>313312.88</v>
      </c>
      <c r="D13" s="225">
        <v>300500</v>
      </c>
      <c r="E13" s="225">
        <v>297500</v>
      </c>
      <c r="F13" s="225">
        <v>297500</v>
      </c>
    </row>
  </sheetData>
  <mergeCells count="4">
    <mergeCell ref="A2:F2"/>
    <mergeCell ref="A4:F4"/>
    <mergeCell ref="A6:F6"/>
    <mergeCell ref="A1:F1"/>
  </mergeCells>
  <pageMargins left="0.7" right="0.7" top="0.75" bottom="0.75" header="0.3" footer="0.3"/>
  <pageSetup paperSize="9" scale="4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3"/>
  <sheetViews>
    <sheetView tabSelected="1" zoomScaleNormal="100" workbookViewId="0">
      <selection activeCell="J5" sqref="J5"/>
    </sheetView>
  </sheetViews>
  <sheetFormatPr defaultColWidth="9.140625" defaultRowHeight="30.75" customHeight="1" x14ac:dyDescent="0.25"/>
  <cols>
    <col min="1" max="1" width="7.42578125" style="7" bestFit="1" customWidth="1"/>
    <col min="2" max="2" width="8.42578125" style="7" bestFit="1" customWidth="1"/>
    <col min="3" max="3" width="15.7109375" style="7" customWidth="1"/>
    <col min="4" max="5" width="37.28515625" style="7" customWidth="1"/>
    <col min="6" max="6" width="26.28515625" style="15" customWidth="1"/>
    <col min="7" max="7" width="25.28515625" style="7" customWidth="1"/>
    <col min="8" max="9" width="27" style="7" customWidth="1"/>
    <col min="10" max="10" width="27" style="430" customWidth="1"/>
    <col min="11" max="11" width="9.140625" style="7"/>
    <col min="12" max="12" width="19.28515625" style="7" customWidth="1"/>
    <col min="13" max="13" width="19.140625" style="7" customWidth="1"/>
    <col min="14" max="14" width="18.7109375" style="7" customWidth="1"/>
    <col min="15" max="15" width="11.7109375" style="7" bestFit="1" customWidth="1"/>
    <col min="16" max="16" width="8.85546875" style="7" customWidth="1"/>
    <col min="17" max="16384" width="9.140625" style="7"/>
  </cols>
  <sheetData>
    <row r="1" spans="1:15" ht="62.25" customHeight="1" x14ac:dyDescent="0.25">
      <c r="A1" s="526" t="s">
        <v>284</v>
      </c>
      <c r="B1" s="526"/>
      <c r="C1" s="526"/>
      <c r="D1" s="526"/>
      <c r="E1" s="526"/>
      <c r="F1" s="526"/>
      <c r="G1" s="526"/>
      <c r="H1" s="526"/>
      <c r="I1" s="388"/>
      <c r="J1" s="388"/>
    </row>
    <row r="2" spans="1:15" ht="30.75" customHeight="1" x14ac:dyDescent="0.25">
      <c r="A2" s="377"/>
      <c r="B2" s="377"/>
      <c r="C2" s="377"/>
      <c r="D2" s="377"/>
      <c r="E2" s="377"/>
      <c r="F2" s="65"/>
      <c r="G2" s="377"/>
      <c r="H2" s="66"/>
      <c r="I2" s="66"/>
      <c r="J2" s="411"/>
    </row>
    <row r="3" spans="1:15" ht="30.75" customHeight="1" x14ac:dyDescent="0.25">
      <c r="A3" s="471" t="s">
        <v>22</v>
      </c>
      <c r="B3" s="527"/>
      <c r="C3" s="527"/>
      <c r="D3" s="527"/>
      <c r="E3" s="527"/>
      <c r="F3" s="527"/>
      <c r="G3" s="527"/>
      <c r="H3" s="527"/>
      <c r="I3" s="393"/>
      <c r="J3" s="421"/>
    </row>
    <row r="4" spans="1:15" ht="30.75" customHeight="1" x14ac:dyDescent="0.25">
      <c r="A4" s="377"/>
      <c r="B4" s="377"/>
      <c r="C4" s="67"/>
      <c r="D4" s="377"/>
      <c r="E4" s="377"/>
      <c r="F4" s="65"/>
      <c r="G4" s="68"/>
      <c r="H4" s="68"/>
      <c r="I4" s="68"/>
      <c r="J4" s="404"/>
    </row>
    <row r="5" spans="1:15" ht="30.75" customHeight="1" x14ac:dyDescent="0.25">
      <c r="A5" s="520" t="s">
        <v>24</v>
      </c>
      <c r="B5" s="521"/>
      <c r="C5" s="522"/>
      <c r="D5" s="69" t="s">
        <v>25</v>
      </c>
      <c r="E5" s="69" t="s">
        <v>285</v>
      </c>
      <c r="F5" s="70" t="s">
        <v>241</v>
      </c>
      <c r="G5" s="71" t="s">
        <v>248</v>
      </c>
      <c r="H5" s="71" t="s">
        <v>236</v>
      </c>
      <c r="I5" s="71" t="s">
        <v>286</v>
      </c>
      <c r="J5" s="412"/>
      <c r="L5" s="4">
        <v>2026</v>
      </c>
      <c r="M5" s="4">
        <v>2027</v>
      </c>
      <c r="N5" s="4">
        <v>2028</v>
      </c>
    </row>
    <row r="6" spans="1:15" s="73" customFormat="1" ht="30.75" customHeight="1" x14ac:dyDescent="0.25">
      <c r="A6" s="528">
        <v>1</v>
      </c>
      <c r="B6" s="529"/>
      <c r="C6" s="529"/>
      <c r="D6" s="530"/>
      <c r="E6" s="389">
        <v>2</v>
      </c>
      <c r="F6" s="389">
        <v>3</v>
      </c>
      <c r="G6" s="72">
        <v>4</v>
      </c>
      <c r="H6" s="72">
        <v>5</v>
      </c>
      <c r="I6" s="72">
        <v>6</v>
      </c>
      <c r="J6" s="416"/>
      <c r="K6" s="422" t="s">
        <v>211</v>
      </c>
      <c r="L6" s="423">
        <f>SUM(G10+G37+G44+G64+G91+G100+G327+G333+G346+G350+G366)</f>
        <v>524152</v>
      </c>
      <c r="M6" s="423">
        <f>SUM(H10+H37+H44+H64+H91+H100+H327+H333+H346+H350+H366)</f>
        <v>511409</v>
      </c>
      <c r="N6" s="423">
        <f>SUM(I10+I37+I44+I64+I91+I100+I327+I333+I346+I350+I366)</f>
        <v>531409</v>
      </c>
      <c r="O6" s="422"/>
    </row>
    <row r="7" spans="1:15" s="276" customFormat="1" ht="30.75" customHeight="1" x14ac:dyDescent="0.25">
      <c r="A7" s="496" t="s">
        <v>261</v>
      </c>
      <c r="B7" s="497"/>
      <c r="C7" s="497"/>
      <c r="D7" s="274"/>
      <c r="E7" s="275">
        <f>E8+E325</f>
        <v>4075540.42</v>
      </c>
      <c r="F7" s="227">
        <f>SUM(F8+F325)</f>
        <v>4867907</v>
      </c>
      <c r="G7" s="227">
        <f>SUM(G8+G325)</f>
        <v>5206893</v>
      </c>
      <c r="H7" s="227">
        <f>SUM(H8+H325)</f>
        <v>5167650</v>
      </c>
      <c r="I7" s="227">
        <f>SUM(I8+I325)</f>
        <v>5187650</v>
      </c>
      <c r="J7" s="417"/>
      <c r="K7" s="279" t="s">
        <v>215</v>
      </c>
      <c r="L7" s="423">
        <f>SUM(G108+G216+G299)</f>
        <v>4309400</v>
      </c>
      <c r="M7" s="423">
        <f>SUM(H108+H216+H299)</f>
        <v>4309400</v>
      </c>
      <c r="N7" s="423">
        <f>SUM(I108+I216+I299)</f>
        <v>4309400</v>
      </c>
      <c r="O7" s="279"/>
    </row>
    <row r="8" spans="1:15" ht="30.75" customHeight="1" x14ac:dyDescent="0.25">
      <c r="A8" s="496" t="s">
        <v>83</v>
      </c>
      <c r="B8" s="497"/>
      <c r="C8" s="498"/>
      <c r="D8" s="394" t="s">
        <v>84</v>
      </c>
      <c r="E8" s="228">
        <v>3813616.27</v>
      </c>
      <c r="F8" s="229">
        <f>SUM(F9+F36+F43+F55+F63+F90+F99+F107+F161+F290)</f>
        <v>4553757</v>
      </c>
      <c r="G8" s="230">
        <f>G9+G36+G43+G55+G107+G161+G63+G90+G99+G290+G285</f>
        <v>4718293</v>
      </c>
      <c r="H8" s="230">
        <f>H9+H36+H43+H55+H107+H161+H63+H90+H99+H290+H285</f>
        <v>4679050</v>
      </c>
      <c r="I8" s="230">
        <f>I9+I36+I43+I55+I107+I161+I63+I90+I99+I290+I285</f>
        <v>4699050</v>
      </c>
      <c r="J8" s="398"/>
      <c r="K8" s="424" t="s">
        <v>218</v>
      </c>
      <c r="L8" s="151">
        <f>SUM(G117+G162+G291+G180+G285)</f>
        <v>10000</v>
      </c>
      <c r="M8" s="151">
        <f>SUM(H117+H162+H291+H180+H285)</f>
        <v>10000</v>
      </c>
      <c r="N8" s="151">
        <f>SUM(I117+I162+I291+I180+I285)</f>
        <v>10000</v>
      </c>
      <c r="O8" s="424"/>
    </row>
    <row r="9" spans="1:15" ht="30.75" customHeight="1" x14ac:dyDescent="0.25">
      <c r="A9" s="505" t="s">
        <v>49</v>
      </c>
      <c r="B9" s="506"/>
      <c r="C9" s="507"/>
      <c r="D9" s="387" t="s">
        <v>50</v>
      </c>
      <c r="E9" s="231">
        <f t="shared" ref="E9:I11" si="0">E10</f>
        <v>184546.21</v>
      </c>
      <c r="F9" s="231">
        <f t="shared" si="0"/>
        <v>122792</v>
      </c>
      <c r="G9" s="231">
        <f t="shared" si="0"/>
        <v>148743</v>
      </c>
      <c r="H9" s="231">
        <f t="shared" si="0"/>
        <v>140000</v>
      </c>
      <c r="I9" s="231">
        <f t="shared" si="0"/>
        <v>140000</v>
      </c>
      <c r="J9" s="408"/>
      <c r="K9" s="424" t="s">
        <v>219</v>
      </c>
      <c r="L9" s="151">
        <f>SUM(G125+G190+G309)</f>
        <v>63000</v>
      </c>
      <c r="M9" s="151">
        <f>SUM(H125+H190+H309)</f>
        <v>63000</v>
      </c>
      <c r="N9" s="151">
        <f>SUM(I125+I190+I309)</f>
        <v>63000</v>
      </c>
      <c r="O9" s="425"/>
    </row>
    <row r="10" spans="1:15" s="5" customFormat="1" ht="30.75" customHeight="1" x14ac:dyDescent="0.25">
      <c r="A10" s="478" t="s">
        <v>64</v>
      </c>
      <c r="B10" s="479"/>
      <c r="C10" s="480"/>
      <c r="D10" s="381" t="s">
        <v>14</v>
      </c>
      <c r="E10" s="233">
        <f t="shared" si="0"/>
        <v>184546.21</v>
      </c>
      <c r="F10" s="233">
        <f>F11</f>
        <v>122792</v>
      </c>
      <c r="G10" s="233">
        <f t="shared" si="0"/>
        <v>148743</v>
      </c>
      <c r="H10" s="233">
        <f t="shared" si="0"/>
        <v>140000</v>
      </c>
      <c r="I10" s="233">
        <f t="shared" si="0"/>
        <v>140000</v>
      </c>
      <c r="J10" s="395"/>
      <c r="K10" s="424" t="s">
        <v>228</v>
      </c>
      <c r="L10" s="151">
        <f>SUM(G153+G242+G322)</f>
        <v>9450</v>
      </c>
      <c r="M10" s="151">
        <f>SUM(H153+H242+H322)</f>
        <v>9450</v>
      </c>
      <c r="N10" s="151">
        <f>SUM(I153+I242+I322)</f>
        <v>9450</v>
      </c>
      <c r="O10" s="424"/>
    </row>
    <row r="11" spans="1:15" ht="30.75" customHeight="1" x14ac:dyDescent="0.25">
      <c r="A11" s="490">
        <v>3</v>
      </c>
      <c r="B11" s="491"/>
      <c r="C11" s="492"/>
      <c r="D11" s="382" t="s">
        <v>16</v>
      </c>
      <c r="E11" s="235">
        <f t="shared" si="0"/>
        <v>184546.21</v>
      </c>
      <c r="F11" s="235">
        <f>F12</f>
        <v>122792</v>
      </c>
      <c r="G11" s="235">
        <f t="shared" si="0"/>
        <v>148743</v>
      </c>
      <c r="H11" s="235">
        <f t="shared" si="0"/>
        <v>140000</v>
      </c>
      <c r="I11" s="235">
        <f t="shared" si="0"/>
        <v>140000</v>
      </c>
      <c r="J11" s="396"/>
      <c r="K11" s="424" t="s">
        <v>229</v>
      </c>
      <c r="L11" s="151">
        <f>SUM(G360+G392)</f>
        <v>204377.35</v>
      </c>
      <c r="M11" s="151">
        <f>SUM(H360+H392)</f>
        <v>204377.35</v>
      </c>
      <c r="N11" s="151">
        <f>SUM(I360+I392)</f>
        <v>204377.35</v>
      </c>
      <c r="O11" s="424"/>
    </row>
    <row r="12" spans="1:15" s="4" customFormat="1" ht="30.75" customHeight="1" x14ac:dyDescent="0.25">
      <c r="A12" s="475">
        <v>32</v>
      </c>
      <c r="B12" s="476"/>
      <c r="C12" s="477"/>
      <c r="D12" s="392" t="s">
        <v>26</v>
      </c>
      <c r="E12" s="237">
        <v>184546.21</v>
      </c>
      <c r="F12" s="237">
        <f>SUM(F13+F16+F22+F31)</f>
        <v>122792</v>
      </c>
      <c r="G12" s="237">
        <f t="shared" ref="G12:I12" si="1">SUM(G13+G16+G22+G31)</f>
        <v>148743</v>
      </c>
      <c r="H12" s="237">
        <f t="shared" si="1"/>
        <v>140000</v>
      </c>
      <c r="I12" s="237">
        <f t="shared" si="1"/>
        <v>140000</v>
      </c>
      <c r="J12" s="397"/>
      <c r="K12" s="424" t="s">
        <v>280</v>
      </c>
      <c r="L12" s="426">
        <v>900</v>
      </c>
      <c r="M12" s="426">
        <v>0</v>
      </c>
      <c r="N12" s="426">
        <v>0</v>
      </c>
      <c r="O12" s="424"/>
    </row>
    <row r="13" spans="1:15" ht="30.75" customHeight="1" x14ac:dyDescent="0.25">
      <c r="A13" s="487">
        <v>321</v>
      </c>
      <c r="B13" s="488"/>
      <c r="C13" s="489"/>
      <c r="D13" s="74" t="s">
        <v>111</v>
      </c>
      <c r="E13" s="238">
        <v>8507.9699999999993</v>
      </c>
      <c r="F13" s="238">
        <f>SUM(F14:F15)</f>
        <v>8900</v>
      </c>
      <c r="G13" s="238">
        <f t="shared" ref="G13:I13" si="2">SUM(G14:G15)</f>
        <v>8900</v>
      </c>
      <c r="H13" s="238">
        <f t="shared" si="2"/>
        <v>8900</v>
      </c>
      <c r="I13" s="238">
        <f t="shared" si="2"/>
        <v>8900</v>
      </c>
      <c r="J13" s="398"/>
      <c r="K13" s="424" t="s">
        <v>281</v>
      </c>
      <c r="L13" s="426">
        <v>16000</v>
      </c>
      <c r="M13" s="426">
        <v>0</v>
      </c>
      <c r="N13" s="426">
        <v>0</v>
      </c>
      <c r="O13" s="424"/>
    </row>
    <row r="14" spans="1:15" ht="30.75" customHeight="1" x14ac:dyDescent="0.25">
      <c r="A14" s="484">
        <v>3211</v>
      </c>
      <c r="B14" s="485"/>
      <c r="C14" s="486"/>
      <c r="D14" s="74" t="s">
        <v>112</v>
      </c>
      <c r="E14" s="239"/>
      <c r="F14" s="240">
        <v>8000</v>
      </c>
      <c r="G14" s="236">
        <v>8000</v>
      </c>
      <c r="H14" s="236">
        <v>8000</v>
      </c>
      <c r="I14" s="236">
        <v>8000</v>
      </c>
      <c r="J14" s="401"/>
      <c r="K14" s="424" t="s">
        <v>282</v>
      </c>
      <c r="L14" s="426">
        <v>5000</v>
      </c>
      <c r="M14" s="426">
        <v>0</v>
      </c>
      <c r="N14" s="426">
        <v>0</v>
      </c>
      <c r="O14" s="424"/>
    </row>
    <row r="15" spans="1:15" ht="30.75" customHeight="1" x14ac:dyDescent="0.25">
      <c r="A15" s="484">
        <v>3213</v>
      </c>
      <c r="B15" s="485"/>
      <c r="C15" s="486"/>
      <c r="D15" s="74" t="s">
        <v>114</v>
      </c>
      <c r="E15" s="239"/>
      <c r="F15" s="240">
        <v>900</v>
      </c>
      <c r="G15" s="236">
        <v>900</v>
      </c>
      <c r="H15" s="236">
        <v>900</v>
      </c>
      <c r="I15" s="236">
        <v>900</v>
      </c>
      <c r="J15" s="401"/>
      <c r="K15" s="424" t="s">
        <v>283</v>
      </c>
      <c r="L15" s="426">
        <v>1600</v>
      </c>
      <c r="M15" s="426">
        <v>0</v>
      </c>
      <c r="N15" s="426">
        <v>0</v>
      </c>
      <c r="O15" s="424"/>
    </row>
    <row r="16" spans="1:15" ht="30.75" customHeight="1" x14ac:dyDescent="0.25">
      <c r="A16" s="487">
        <v>322</v>
      </c>
      <c r="B16" s="488"/>
      <c r="C16" s="489"/>
      <c r="D16" s="74" t="s">
        <v>116</v>
      </c>
      <c r="E16" s="238">
        <v>81687.89</v>
      </c>
      <c r="F16" s="238">
        <f t="shared" ref="F16" si="3">SUM(F17:F21)</f>
        <v>58500</v>
      </c>
      <c r="G16" s="238">
        <f t="shared" ref="G16:I16" si="4">SUM(G17:G21)</f>
        <v>81648</v>
      </c>
      <c r="H16" s="238">
        <f t="shared" si="4"/>
        <v>72905</v>
      </c>
      <c r="I16" s="238">
        <f t="shared" si="4"/>
        <v>72905</v>
      </c>
      <c r="J16" s="398"/>
      <c r="K16" s="424" t="s">
        <v>287</v>
      </c>
      <c r="L16" s="425">
        <f>SUM(G355+G379+G56)</f>
        <v>63013.65</v>
      </c>
      <c r="M16" s="425">
        <f>SUM(H355+H379+H56)</f>
        <v>60013.65</v>
      </c>
      <c r="N16" s="425">
        <f>SUM(I355+I379+I56)</f>
        <v>60013.65</v>
      </c>
      <c r="O16" s="424"/>
    </row>
    <row r="17" spans="1:15" ht="30.75" customHeight="1" x14ac:dyDescent="0.25">
      <c r="A17" s="484">
        <v>3221</v>
      </c>
      <c r="B17" s="485"/>
      <c r="C17" s="486"/>
      <c r="D17" s="74" t="s">
        <v>117</v>
      </c>
      <c r="E17" s="239"/>
      <c r="F17" s="240">
        <v>16000</v>
      </c>
      <c r="G17" s="236">
        <v>17048</v>
      </c>
      <c r="H17" s="236">
        <v>17048</v>
      </c>
      <c r="I17" s="236">
        <v>17048</v>
      </c>
      <c r="J17" s="401"/>
      <c r="K17" s="424"/>
      <c r="L17" s="425">
        <f>SUM(L6:L16)</f>
        <v>5206893</v>
      </c>
      <c r="M17" s="425">
        <f>SUM(M6:M16)</f>
        <v>5167650</v>
      </c>
      <c r="N17" s="425">
        <f>SUM(N6:N16)</f>
        <v>5187650</v>
      </c>
      <c r="O17" s="424"/>
    </row>
    <row r="18" spans="1:15" ht="30.75" customHeight="1" x14ac:dyDescent="0.25">
      <c r="A18" s="484">
        <v>3223</v>
      </c>
      <c r="B18" s="485"/>
      <c r="C18" s="486"/>
      <c r="D18" s="74" t="s">
        <v>119</v>
      </c>
      <c r="E18" s="239"/>
      <c r="F18" s="240">
        <v>30000</v>
      </c>
      <c r="G18" s="236">
        <v>50000</v>
      </c>
      <c r="H18" s="236">
        <v>41257</v>
      </c>
      <c r="I18" s="236">
        <v>41257</v>
      </c>
      <c r="J18" s="401"/>
    </row>
    <row r="19" spans="1:15" ht="30.75" customHeight="1" x14ac:dyDescent="0.25">
      <c r="A19" s="484">
        <v>3224</v>
      </c>
      <c r="B19" s="485"/>
      <c r="C19" s="486"/>
      <c r="D19" s="74" t="s">
        <v>161</v>
      </c>
      <c r="E19" s="239"/>
      <c r="F19" s="240">
        <v>8500</v>
      </c>
      <c r="G19" s="236">
        <v>10600</v>
      </c>
      <c r="H19" s="236">
        <v>10600</v>
      </c>
      <c r="I19" s="236">
        <v>10600</v>
      </c>
      <c r="J19" s="401"/>
      <c r="L19" s="434"/>
    </row>
    <row r="20" spans="1:15" ht="30.75" customHeight="1" x14ac:dyDescent="0.25">
      <c r="A20" s="484">
        <v>3225</v>
      </c>
      <c r="B20" s="485"/>
      <c r="C20" s="486"/>
      <c r="D20" s="74" t="s">
        <v>120</v>
      </c>
      <c r="E20" s="239"/>
      <c r="F20" s="240">
        <v>2500</v>
      </c>
      <c r="G20" s="236">
        <v>2500</v>
      </c>
      <c r="H20" s="236">
        <v>2500</v>
      </c>
      <c r="I20" s="236">
        <v>2500</v>
      </c>
      <c r="J20" s="401"/>
    </row>
    <row r="21" spans="1:15" ht="30.75" customHeight="1" x14ac:dyDescent="0.25">
      <c r="A21" s="484">
        <v>3227</v>
      </c>
      <c r="B21" s="485"/>
      <c r="C21" s="486"/>
      <c r="D21" s="74" t="s">
        <v>169</v>
      </c>
      <c r="E21" s="239"/>
      <c r="F21" s="240">
        <v>1500</v>
      </c>
      <c r="G21" s="236">
        <v>1500</v>
      </c>
      <c r="H21" s="236">
        <v>1500</v>
      </c>
      <c r="I21" s="236">
        <v>1500</v>
      </c>
      <c r="J21" s="401"/>
    </row>
    <row r="22" spans="1:15" ht="30.75" customHeight="1" x14ac:dyDescent="0.25">
      <c r="A22" s="487">
        <v>323</v>
      </c>
      <c r="B22" s="488"/>
      <c r="C22" s="489"/>
      <c r="D22" s="74" t="s">
        <v>121</v>
      </c>
      <c r="E22" s="238">
        <v>87130.12</v>
      </c>
      <c r="F22" s="238">
        <f t="shared" ref="F22" si="5">SUM(F23:F30)</f>
        <v>49127</v>
      </c>
      <c r="G22" s="238">
        <f t="shared" ref="G22:I22" si="6">SUM(G23:G30)</f>
        <v>50600</v>
      </c>
      <c r="H22" s="238">
        <f t="shared" si="6"/>
        <v>50600</v>
      </c>
      <c r="I22" s="238">
        <f t="shared" si="6"/>
        <v>50600</v>
      </c>
      <c r="J22" s="398"/>
    </row>
    <row r="23" spans="1:15" ht="30.75" customHeight="1" x14ac:dyDescent="0.25">
      <c r="A23" s="484">
        <v>3231</v>
      </c>
      <c r="B23" s="485"/>
      <c r="C23" s="486"/>
      <c r="D23" s="74" t="s">
        <v>122</v>
      </c>
      <c r="E23" s="239"/>
      <c r="F23" s="240">
        <v>6200</v>
      </c>
      <c r="G23" s="236">
        <v>6200</v>
      </c>
      <c r="H23" s="236">
        <v>6200</v>
      </c>
      <c r="I23" s="236">
        <v>6200</v>
      </c>
      <c r="J23" s="401"/>
    </row>
    <row r="24" spans="1:15" ht="30.75" customHeight="1" x14ac:dyDescent="0.25">
      <c r="A24" s="484">
        <v>3232</v>
      </c>
      <c r="B24" s="485"/>
      <c r="C24" s="486"/>
      <c r="D24" s="74" t="s">
        <v>123</v>
      </c>
      <c r="E24" s="239"/>
      <c r="F24" s="240">
        <v>8325</v>
      </c>
      <c r="G24" s="236">
        <v>9300</v>
      </c>
      <c r="H24" s="236">
        <v>9300</v>
      </c>
      <c r="I24" s="236">
        <v>9300</v>
      </c>
      <c r="J24" s="401"/>
    </row>
    <row r="25" spans="1:15" ht="30.75" customHeight="1" x14ac:dyDescent="0.25">
      <c r="A25" s="484">
        <v>3233</v>
      </c>
      <c r="B25" s="485"/>
      <c r="C25" s="486"/>
      <c r="D25" s="74" t="s">
        <v>124</v>
      </c>
      <c r="E25" s="239"/>
      <c r="F25" s="240">
        <v>500</v>
      </c>
      <c r="G25" s="236">
        <v>500</v>
      </c>
      <c r="H25" s="236">
        <v>500</v>
      </c>
      <c r="I25" s="236">
        <v>500</v>
      </c>
      <c r="J25" s="401"/>
    </row>
    <row r="26" spans="1:15" ht="30.75" customHeight="1" x14ac:dyDescent="0.25">
      <c r="A26" s="484">
        <v>3234</v>
      </c>
      <c r="B26" s="485"/>
      <c r="C26" s="486"/>
      <c r="D26" s="74" t="s">
        <v>125</v>
      </c>
      <c r="E26" s="239"/>
      <c r="F26" s="240">
        <v>12602</v>
      </c>
      <c r="G26" s="236">
        <v>12600</v>
      </c>
      <c r="H26" s="236">
        <v>12600</v>
      </c>
      <c r="I26" s="236">
        <v>12600</v>
      </c>
      <c r="J26" s="401"/>
    </row>
    <row r="27" spans="1:15" ht="30.75" customHeight="1" x14ac:dyDescent="0.25">
      <c r="A27" s="484">
        <v>3236</v>
      </c>
      <c r="B27" s="485"/>
      <c r="C27" s="486"/>
      <c r="D27" s="74" t="s">
        <v>135</v>
      </c>
      <c r="E27" s="239"/>
      <c r="F27" s="240">
        <v>7000</v>
      </c>
      <c r="G27" s="236">
        <v>9000</v>
      </c>
      <c r="H27" s="236">
        <v>9000</v>
      </c>
      <c r="I27" s="236">
        <v>9000</v>
      </c>
      <c r="J27" s="401"/>
    </row>
    <row r="28" spans="1:15" ht="30.75" customHeight="1" x14ac:dyDescent="0.25">
      <c r="A28" s="484">
        <v>3237</v>
      </c>
      <c r="B28" s="485"/>
      <c r="C28" s="486"/>
      <c r="D28" s="74" t="s">
        <v>126</v>
      </c>
      <c r="E28" s="239"/>
      <c r="F28" s="240">
        <v>3500</v>
      </c>
      <c r="G28" s="236">
        <v>2000</v>
      </c>
      <c r="H28" s="236">
        <v>2000</v>
      </c>
      <c r="I28" s="236">
        <v>2000</v>
      </c>
      <c r="J28" s="401"/>
    </row>
    <row r="29" spans="1:15" ht="30.75" customHeight="1" x14ac:dyDescent="0.25">
      <c r="A29" s="484">
        <v>3238</v>
      </c>
      <c r="B29" s="485"/>
      <c r="C29" s="486"/>
      <c r="D29" s="74" t="s">
        <v>127</v>
      </c>
      <c r="E29" s="239"/>
      <c r="F29" s="240">
        <v>3000</v>
      </c>
      <c r="G29" s="236">
        <v>3000</v>
      </c>
      <c r="H29" s="236">
        <v>3000</v>
      </c>
      <c r="I29" s="236">
        <v>3000</v>
      </c>
      <c r="J29" s="401"/>
    </row>
    <row r="30" spans="1:15" ht="30.75" customHeight="1" x14ac:dyDescent="0.25">
      <c r="A30" s="484">
        <v>3239</v>
      </c>
      <c r="B30" s="485"/>
      <c r="C30" s="486"/>
      <c r="D30" s="74" t="s">
        <v>128</v>
      </c>
      <c r="E30" s="239"/>
      <c r="F30" s="240">
        <v>8000</v>
      </c>
      <c r="G30" s="236">
        <v>8000</v>
      </c>
      <c r="H30" s="236">
        <v>8000</v>
      </c>
      <c r="I30" s="236">
        <v>8000</v>
      </c>
      <c r="J30" s="401"/>
    </row>
    <row r="31" spans="1:15" ht="30.75" customHeight="1" x14ac:dyDescent="0.25">
      <c r="A31" s="487">
        <v>329</v>
      </c>
      <c r="B31" s="488"/>
      <c r="C31" s="489"/>
      <c r="D31" s="74" t="s">
        <v>129</v>
      </c>
      <c r="E31" s="238">
        <v>7220.23</v>
      </c>
      <c r="F31" s="238">
        <f t="shared" ref="F31" si="7">SUM(F32:F35)</f>
        <v>6265</v>
      </c>
      <c r="G31" s="238">
        <f t="shared" ref="G31:I31" si="8">SUM(G32:G35)</f>
        <v>7595</v>
      </c>
      <c r="H31" s="238">
        <f t="shared" si="8"/>
        <v>7595</v>
      </c>
      <c r="I31" s="238">
        <f t="shared" si="8"/>
        <v>7595</v>
      </c>
      <c r="J31" s="398"/>
    </row>
    <row r="32" spans="1:15" ht="30.75" customHeight="1" x14ac:dyDescent="0.25">
      <c r="A32" s="484">
        <v>3292</v>
      </c>
      <c r="B32" s="485"/>
      <c r="C32" s="486"/>
      <c r="D32" s="74" t="s">
        <v>130</v>
      </c>
      <c r="E32" s="239"/>
      <c r="F32" s="240">
        <v>2600</v>
      </c>
      <c r="G32" s="236">
        <v>2900</v>
      </c>
      <c r="H32" s="236">
        <v>2900</v>
      </c>
      <c r="I32" s="236">
        <v>2900</v>
      </c>
      <c r="J32" s="401"/>
    </row>
    <row r="33" spans="1:10" ht="30.75" customHeight="1" x14ac:dyDescent="0.25">
      <c r="A33" s="484">
        <v>3293</v>
      </c>
      <c r="B33" s="485"/>
      <c r="C33" s="486"/>
      <c r="D33" s="74" t="s">
        <v>131</v>
      </c>
      <c r="E33" s="239"/>
      <c r="F33" s="240">
        <v>1500</v>
      </c>
      <c r="G33" s="236">
        <v>1500</v>
      </c>
      <c r="H33" s="236">
        <v>1500</v>
      </c>
      <c r="I33" s="236">
        <v>1500</v>
      </c>
      <c r="J33" s="401"/>
    </row>
    <row r="34" spans="1:10" ht="30.75" customHeight="1" x14ac:dyDescent="0.25">
      <c r="A34" s="484">
        <v>3294</v>
      </c>
      <c r="B34" s="485"/>
      <c r="C34" s="486"/>
      <c r="D34" s="74" t="s">
        <v>132</v>
      </c>
      <c r="E34" s="239"/>
      <c r="F34" s="240">
        <v>165</v>
      </c>
      <c r="G34" s="236">
        <v>195</v>
      </c>
      <c r="H34" s="236">
        <v>195</v>
      </c>
      <c r="I34" s="236">
        <v>195</v>
      </c>
      <c r="J34" s="401"/>
    </row>
    <row r="35" spans="1:10" ht="30.75" customHeight="1" x14ac:dyDescent="0.25">
      <c r="A35" s="484">
        <v>3299</v>
      </c>
      <c r="B35" s="485"/>
      <c r="C35" s="486"/>
      <c r="D35" s="74" t="s">
        <v>129</v>
      </c>
      <c r="E35" s="239"/>
      <c r="F35" s="240">
        <v>2000</v>
      </c>
      <c r="G35" s="236">
        <v>3000</v>
      </c>
      <c r="H35" s="236">
        <v>3000</v>
      </c>
      <c r="I35" s="236">
        <v>3000</v>
      </c>
      <c r="J35" s="401"/>
    </row>
    <row r="36" spans="1:10" ht="30.75" customHeight="1" x14ac:dyDescent="0.25">
      <c r="A36" s="505" t="s">
        <v>51</v>
      </c>
      <c r="B36" s="506"/>
      <c r="C36" s="507"/>
      <c r="D36" s="387" t="s">
        <v>52</v>
      </c>
      <c r="E36" s="231">
        <f t="shared" ref="E36:I38" si="9">E37</f>
        <v>0</v>
      </c>
      <c r="F36" s="231">
        <f t="shared" si="9"/>
        <v>0</v>
      </c>
      <c r="G36" s="231">
        <f t="shared" si="9"/>
        <v>0</v>
      </c>
      <c r="H36" s="231">
        <f t="shared" si="9"/>
        <v>0</v>
      </c>
      <c r="I36" s="231">
        <f t="shared" si="9"/>
        <v>0</v>
      </c>
      <c r="J36" s="408"/>
    </row>
    <row r="37" spans="1:10" s="5" customFormat="1" ht="30.75" customHeight="1" x14ac:dyDescent="0.25">
      <c r="A37" s="478" t="s">
        <v>64</v>
      </c>
      <c r="B37" s="479"/>
      <c r="C37" s="480"/>
      <c r="D37" s="381" t="s">
        <v>14</v>
      </c>
      <c r="E37" s="242">
        <f t="shared" si="9"/>
        <v>0</v>
      </c>
      <c r="F37" s="242">
        <f t="shared" si="9"/>
        <v>0</v>
      </c>
      <c r="G37" s="242">
        <f t="shared" si="9"/>
        <v>0</v>
      </c>
      <c r="H37" s="242">
        <f t="shared" si="9"/>
        <v>0</v>
      </c>
      <c r="I37" s="242">
        <f t="shared" si="9"/>
        <v>0</v>
      </c>
      <c r="J37" s="403"/>
    </row>
    <row r="38" spans="1:10" ht="30.75" customHeight="1" x14ac:dyDescent="0.25">
      <c r="A38" s="490">
        <v>3</v>
      </c>
      <c r="B38" s="491"/>
      <c r="C38" s="492"/>
      <c r="D38" s="382" t="s">
        <v>16</v>
      </c>
      <c r="E38" s="243">
        <f t="shared" si="9"/>
        <v>0</v>
      </c>
      <c r="F38" s="243">
        <f t="shared" si="9"/>
        <v>0</v>
      </c>
      <c r="G38" s="243">
        <f t="shared" si="9"/>
        <v>0</v>
      </c>
      <c r="H38" s="243">
        <f t="shared" si="9"/>
        <v>0</v>
      </c>
      <c r="I38" s="243">
        <f t="shared" si="9"/>
        <v>0</v>
      </c>
      <c r="J38" s="401"/>
    </row>
    <row r="39" spans="1:10" s="4" customFormat="1" ht="30.75" customHeight="1" x14ac:dyDescent="0.25">
      <c r="A39" s="475">
        <v>34</v>
      </c>
      <c r="B39" s="476"/>
      <c r="C39" s="477"/>
      <c r="D39" s="392" t="s">
        <v>52</v>
      </c>
      <c r="E39" s="237">
        <v>0</v>
      </c>
      <c r="F39" s="237">
        <f t="shared" ref="F39:I39" si="10">SUM(F41:F42)</f>
        <v>0</v>
      </c>
      <c r="G39" s="237">
        <f t="shared" si="10"/>
        <v>0</v>
      </c>
      <c r="H39" s="237">
        <f t="shared" si="10"/>
        <v>0</v>
      </c>
      <c r="I39" s="237">
        <f t="shared" si="10"/>
        <v>0</v>
      </c>
      <c r="J39" s="397"/>
    </row>
    <row r="40" spans="1:10" ht="30.75" customHeight="1" x14ac:dyDescent="0.25">
      <c r="A40" s="484">
        <v>343</v>
      </c>
      <c r="B40" s="485"/>
      <c r="C40" s="486"/>
      <c r="D40" s="75" t="s">
        <v>137</v>
      </c>
      <c r="E40" s="246"/>
      <c r="F40" s="246">
        <v>0</v>
      </c>
      <c r="G40" s="236">
        <v>0</v>
      </c>
      <c r="H40" s="236">
        <v>0</v>
      </c>
      <c r="I40" s="236">
        <v>0</v>
      </c>
      <c r="J40" s="401"/>
    </row>
    <row r="41" spans="1:10" ht="30.75" customHeight="1" x14ac:dyDescent="0.25">
      <c r="A41" s="484">
        <v>3431</v>
      </c>
      <c r="B41" s="485"/>
      <c r="C41" s="486"/>
      <c r="D41" s="74" t="s">
        <v>138</v>
      </c>
      <c r="E41" s="239"/>
      <c r="F41" s="240">
        <v>0</v>
      </c>
      <c r="G41" s="236">
        <v>0</v>
      </c>
      <c r="H41" s="236">
        <v>0</v>
      </c>
      <c r="I41" s="236">
        <v>0</v>
      </c>
      <c r="J41" s="401"/>
    </row>
    <row r="42" spans="1:10" ht="30.75" customHeight="1" x14ac:dyDescent="0.25">
      <c r="A42" s="484">
        <v>3433</v>
      </c>
      <c r="B42" s="485"/>
      <c r="C42" s="486"/>
      <c r="D42" s="75" t="s">
        <v>139</v>
      </c>
      <c r="E42" s="245"/>
      <c r="F42" s="246">
        <v>0</v>
      </c>
      <c r="G42" s="236">
        <v>0</v>
      </c>
      <c r="H42" s="236">
        <v>0</v>
      </c>
      <c r="I42" s="236">
        <v>0</v>
      </c>
      <c r="J42" s="401"/>
    </row>
    <row r="43" spans="1:10" ht="30.75" customHeight="1" x14ac:dyDescent="0.25">
      <c r="A43" s="505" t="s">
        <v>263</v>
      </c>
      <c r="B43" s="506"/>
      <c r="C43" s="507"/>
      <c r="D43" s="387" t="s">
        <v>53</v>
      </c>
      <c r="E43" s="231">
        <f t="shared" ref="E43:I45" si="11">E44</f>
        <v>45494.85</v>
      </c>
      <c r="F43" s="231">
        <f t="shared" si="11"/>
        <v>0</v>
      </c>
      <c r="G43" s="231">
        <f t="shared" si="11"/>
        <v>22000</v>
      </c>
      <c r="H43" s="231">
        <f t="shared" si="11"/>
        <v>24000</v>
      </c>
      <c r="I43" s="231">
        <f t="shared" si="11"/>
        <v>24000</v>
      </c>
      <c r="J43" s="408"/>
    </row>
    <row r="44" spans="1:10" s="5" customFormat="1" ht="30.75" customHeight="1" x14ac:dyDescent="0.25">
      <c r="A44" s="478" t="s">
        <v>64</v>
      </c>
      <c r="B44" s="479"/>
      <c r="C44" s="480"/>
      <c r="D44" s="381" t="s">
        <v>14</v>
      </c>
      <c r="E44" s="242">
        <f t="shared" si="11"/>
        <v>45494.85</v>
      </c>
      <c r="F44" s="242">
        <f t="shared" si="11"/>
        <v>0</v>
      </c>
      <c r="G44" s="234">
        <f>G45</f>
        <v>22000</v>
      </c>
      <c r="H44" s="234">
        <f>H45</f>
        <v>24000</v>
      </c>
      <c r="I44" s="234">
        <f>I45</f>
        <v>24000</v>
      </c>
      <c r="J44" s="403"/>
    </row>
    <row r="45" spans="1:10" ht="30.75" customHeight="1" x14ac:dyDescent="0.25">
      <c r="A45" s="490">
        <v>4</v>
      </c>
      <c r="B45" s="491"/>
      <c r="C45" s="492"/>
      <c r="D45" s="382" t="s">
        <v>18</v>
      </c>
      <c r="E45" s="243">
        <f t="shared" si="11"/>
        <v>45494.85</v>
      </c>
      <c r="F45" s="243">
        <f t="shared" si="11"/>
        <v>0</v>
      </c>
      <c r="G45" s="243">
        <f t="shared" si="11"/>
        <v>22000</v>
      </c>
      <c r="H45" s="243">
        <f t="shared" si="11"/>
        <v>24000</v>
      </c>
      <c r="I45" s="243">
        <f t="shared" si="11"/>
        <v>24000</v>
      </c>
      <c r="J45" s="404"/>
    </row>
    <row r="46" spans="1:10" ht="30.75" customHeight="1" x14ac:dyDescent="0.25">
      <c r="A46" s="481">
        <v>42</v>
      </c>
      <c r="B46" s="482"/>
      <c r="C46" s="483"/>
      <c r="D46" s="382" t="s">
        <v>32</v>
      </c>
      <c r="E46" s="243">
        <v>45494.85</v>
      </c>
      <c r="F46" s="243">
        <f t="shared" ref="F46:I46" si="12">SUM(F48:F50)</f>
        <v>0</v>
      </c>
      <c r="G46" s="243">
        <f t="shared" si="12"/>
        <v>22000</v>
      </c>
      <c r="H46" s="243">
        <f t="shared" si="12"/>
        <v>24000</v>
      </c>
      <c r="I46" s="243">
        <f t="shared" si="12"/>
        <v>24000</v>
      </c>
      <c r="J46" s="404"/>
    </row>
    <row r="47" spans="1:10" ht="30.75" customHeight="1" x14ac:dyDescent="0.25">
      <c r="A47" s="383">
        <v>422</v>
      </c>
      <c r="B47" s="390"/>
      <c r="C47" s="391"/>
      <c r="D47" s="392" t="s">
        <v>32</v>
      </c>
      <c r="E47" s="243">
        <v>30494.85</v>
      </c>
      <c r="F47" s="243"/>
      <c r="G47" s="243"/>
      <c r="H47" s="243"/>
      <c r="I47" s="243"/>
      <c r="J47" s="404"/>
    </row>
    <row r="48" spans="1:10" ht="30.75" customHeight="1" x14ac:dyDescent="0.25">
      <c r="A48" s="484">
        <v>4221</v>
      </c>
      <c r="B48" s="485"/>
      <c r="C48" s="486"/>
      <c r="D48" s="382" t="s">
        <v>179</v>
      </c>
      <c r="E48" s="243"/>
      <c r="F48" s="235">
        <v>0</v>
      </c>
      <c r="G48" s="236">
        <v>15000</v>
      </c>
      <c r="H48" s="236">
        <v>17000</v>
      </c>
      <c r="I48" s="236">
        <v>17000</v>
      </c>
      <c r="J48" s="401"/>
    </row>
    <row r="49" spans="1:10" ht="30.75" customHeight="1" x14ac:dyDescent="0.25">
      <c r="A49" s="484">
        <v>4223</v>
      </c>
      <c r="B49" s="485"/>
      <c r="C49" s="486"/>
      <c r="D49" s="382" t="s">
        <v>180</v>
      </c>
      <c r="E49" s="243"/>
      <c r="F49" s="235">
        <v>0</v>
      </c>
      <c r="G49" s="236">
        <v>7000</v>
      </c>
      <c r="H49" s="236">
        <v>7000</v>
      </c>
      <c r="I49" s="236">
        <v>7000</v>
      </c>
      <c r="J49" s="401"/>
    </row>
    <row r="50" spans="1:10" ht="30.75" customHeight="1" x14ac:dyDescent="0.25">
      <c r="A50" s="484">
        <v>4227</v>
      </c>
      <c r="B50" s="485"/>
      <c r="C50" s="486"/>
      <c r="D50" s="382" t="s">
        <v>181</v>
      </c>
      <c r="E50" s="243"/>
      <c r="F50" s="235">
        <v>0</v>
      </c>
      <c r="G50" s="236">
        <v>0</v>
      </c>
      <c r="H50" s="236">
        <v>0</v>
      </c>
      <c r="I50" s="236">
        <v>0</v>
      </c>
      <c r="J50" s="401"/>
    </row>
    <row r="51" spans="1:10" ht="30.75" customHeight="1" x14ac:dyDescent="0.25">
      <c r="A51" s="478" t="s">
        <v>288</v>
      </c>
      <c r="B51" s="479"/>
      <c r="C51" s="480"/>
      <c r="D51" s="381" t="s">
        <v>289</v>
      </c>
      <c r="E51" s="243">
        <v>15000</v>
      </c>
      <c r="F51" s="235">
        <v>0</v>
      </c>
      <c r="G51" s="376">
        <v>0</v>
      </c>
      <c r="H51" s="376">
        <v>0</v>
      </c>
      <c r="I51" s="376">
        <v>0</v>
      </c>
      <c r="J51" s="401"/>
    </row>
    <row r="52" spans="1:10" ht="30.75" customHeight="1" x14ac:dyDescent="0.25">
      <c r="A52" s="481">
        <v>42</v>
      </c>
      <c r="B52" s="482"/>
      <c r="C52" s="483"/>
      <c r="D52" s="382" t="s">
        <v>32</v>
      </c>
      <c r="E52" s="243">
        <v>15000</v>
      </c>
      <c r="F52" s="243">
        <v>0</v>
      </c>
      <c r="G52" s="243">
        <v>0</v>
      </c>
      <c r="H52" s="243">
        <v>0</v>
      </c>
      <c r="I52" s="243">
        <v>0</v>
      </c>
      <c r="J52" s="404"/>
    </row>
    <row r="53" spans="1:10" ht="30.75" customHeight="1" x14ac:dyDescent="0.25">
      <c r="A53" s="383">
        <v>422</v>
      </c>
      <c r="B53" s="390"/>
      <c r="C53" s="391"/>
      <c r="D53" s="392" t="s">
        <v>32</v>
      </c>
      <c r="E53" s="243">
        <v>15000</v>
      </c>
      <c r="F53" s="243">
        <v>0</v>
      </c>
      <c r="G53" s="243"/>
      <c r="H53" s="243"/>
      <c r="I53" s="243"/>
      <c r="J53" s="404"/>
    </row>
    <row r="54" spans="1:10" ht="30.75" customHeight="1" x14ac:dyDescent="0.25">
      <c r="A54" s="484">
        <v>4223</v>
      </c>
      <c r="B54" s="485"/>
      <c r="C54" s="486"/>
      <c r="D54" s="382" t="s">
        <v>180</v>
      </c>
      <c r="E54" s="243">
        <v>0</v>
      </c>
      <c r="F54" s="235">
        <v>0</v>
      </c>
      <c r="G54" s="236">
        <v>0</v>
      </c>
      <c r="H54" s="236">
        <v>0</v>
      </c>
      <c r="I54" s="236">
        <v>0</v>
      </c>
      <c r="J54" s="401"/>
    </row>
    <row r="55" spans="1:10" ht="30.75" customHeight="1" x14ac:dyDescent="0.25">
      <c r="A55" s="505" t="s">
        <v>262</v>
      </c>
      <c r="B55" s="506"/>
      <c r="C55" s="507"/>
      <c r="D55" s="387" t="s">
        <v>54</v>
      </c>
      <c r="E55" s="231">
        <f t="shared" ref="E55:I57" si="13">E56</f>
        <v>1021165</v>
      </c>
      <c r="F55" s="231">
        <f t="shared" si="13"/>
        <v>55000</v>
      </c>
      <c r="G55" s="231">
        <f t="shared" si="13"/>
        <v>27000</v>
      </c>
      <c r="H55" s="231">
        <f t="shared" si="13"/>
        <v>24000</v>
      </c>
      <c r="I55" s="231">
        <f t="shared" si="13"/>
        <v>24000</v>
      </c>
      <c r="J55" s="408"/>
    </row>
    <row r="56" spans="1:10" s="5" customFormat="1" ht="30.75" customHeight="1" x14ac:dyDescent="0.25">
      <c r="A56" s="478" t="s">
        <v>298</v>
      </c>
      <c r="B56" s="479"/>
      <c r="C56" s="480"/>
      <c r="D56" s="381" t="s">
        <v>43</v>
      </c>
      <c r="E56" s="242">
        <f t="shared" si="13"/>
        <v>1021165</v>
      </c>
      <c r="F56" s="242">
        <f t="shared" si="13"/>
        <v>55000</v>
      </c>
      <c r="G56" s="242">
        <f t="shared" si="13"/>
        <v>27000</v>
      </c>
      <c r="H56" s="242">
        <f t="shared" si="13"/>
        <v>24000</v>
      </c>
      <c r="I56" s="242">
        <f t="shared" si="13"/>
        <v>24000</v>
      </c>
      <c r="J56" s="402"/>
    </row>
    <row r="57" spans="1:10" ht="30.75" customHeight="1" x14ac:dyDescent="0.25">
      <c r="A57" s="490">
        <v>4</v>
      </c>
      <c r="B57" s="491"/>
      <c r="C57" s="492"/>
      <c r="D57" s="382" t="s">
        <v>18</v>
      </c>
      <c r="E57" s="243">
        <f t="shared" si="13"/>
        <v>1021165</v>
      </c>
      <c r="F57" s="243">
        <f t="shared" si="13"/>
        <v>55000</v>
      </c>
      <c r="G57" s="243">
        <f t="shared" si="13"/>
        <v>27000</v>
      </c>
      <c r="H57" s="243">
        <f t="shared" si="13"/>
        <v>24000</v>
      </c>
      <c r="I57" s="243">
        <f t="shared" si="13"/>
        <v>24000</v>
      </c>
      <c r="J57" s="404"/>
    </row>
    <row r="58" spans="1:10" ht="30.75" customHeight="1" x14ac:dyDescent="0.25">
      <c r="A58" s="481">
        <v>45</v>
      </c>
      <c r="B58" s="482"/>
      <c r="C58" s="483"/>
      <c r="D58" s="76" t="s">
        <v>37</v>
      </c>
      <c r="E58" s="433">
        <v>1021165</v>
      </c>
      <c r="F58" s="536">
        <f t="shared" ref="F58" si="14">SUM(F59+F62)</f>
        <v>55000</v>
      </c>
      <c r="G58" s="433">
        <f t="shared" ref="G58:I58" si="15">SUM(G59+G62)</f>
        <v>27000</v>
      </c>
      <c r="H58" s="433">
        <f t="shared" si="15"/>
        <v>24000</v>
      </c>
      <c r="I58" s="433">
        <f t="shared" si="15"/>
        <v>24000</v>
      </c>
      <c r="J58" s="418"/>
    </row>
    <row r="59" spans="1:10" ht="30.75" customHeight="1" x14ac:dyDescent="0.25">
      <c r="A59" s="484">
        <v>451</v>
      </c>
      <c r="B59" s="485"/>
      <c r="C59" s="486"/>
      <c r="D59" s="74" t="s">
        <v>149</v>
      </c>
      <c r="E59" s="433"/>
      <c r="F59" s="536">
        <f t="shared" ref="F59" si="16">F60</f>
        <v>0</v>
      </c>
      <c r="G59" s="433">
        <f t="shared" ref="G59:I59" si="17">G60</f>
        <v>27000</v>
      </c>
      <c r="H59" s="433">
        <f t="shared" si="17"/>
        <v>24000</v>
      </c>
      <c r="I59" s="433">
        <f t="shared" si="17"/>
        <v>24000</v>
      </c>
      <c r="J59" s="418"/>
    </row>
    <row r="60" spans="1:10" ht="30.75" customHeight="1" x14ac:dyDescent="0.25">
      <c r="A60" s="484">
        <v>4511</v>
      </c>
      <c r="B60" s="485"/>
      <c r="C60" s="486"/>
      <c r="D60" s="74" t="s">
        <v>149</v>
      </c>
      <c r="E60" s="433">
        <v>49720</v>
      </c>
      <c r="F60" s="247">
        <v>0</v>
      </c>
      <c r="G60" s="236">
        <v>27000</v>
      </c>
      <c r="H60" s="236">
        <v>24000</v>
      </c>
      <c r="I60" s="236">
        <v>24000</v>
      </c>
      <c r="J60" s="401"/>
    </row>
    <row r="61" spans="1:10" ht="30.75" customHeight="1" x14ac:dyDescent="0.25">
      <c r="A61" s="484">
        <v>452</v>
      </c>
      <c r="B61" s="485"/>
      <c r="C61" s="486"/>
      <c r="D61" s="74" t="s">
        <v>149</v>
      </c>
      <c r="E61" s="239">
        <v>52445</v>
      </c>
      <c r="F61" s="239">
        <f t="shared" ref="F61" si="18">F62</f>
        <v>55000</v>
      </c>
      <c r="G61" s="239">
        <f t="shared" ref="G61:I61" si="19">G62</f>
        <v>0</v>
      </c>
      <c r="H61" s="239">
        <f t="shared" si="19"/>
        <v>0</v>
      </c>
      <c r="I61" s="239">
        <f t="shared" si="19"/>
        <v>0</v>
      </c>
      <c r="J61" s="399"/>
    </row>
    <row r="62" spans="1:10" ht="30.75" customHeight="1" x14ac:dyDescent="0.25">
      <c r="A62" s="484">
        <v>4521</v>
      </c>
      <c r="B62" s="485"/>
      <c r="C62" s="486"/>
      <c r="D62" s="74" t="s">
        <v>149</v>
      </c>
      <c r="E62" s="239"/>
      <c r="F62" s="240">
        <v>55000</v>
      </c>
      <c r="G62" s="236">
        <v>0</v>
      </c>
      <c r="H62" s="236">
        <v>0</v>
      </c>
      <c r="I62" s="236">
        <v>0</v>
      </c>
      <c r="J62" s="401"/>
    </row>
    <row r="63" spans="1:10" ht="30.75" customHeight="1" x14ac:dyDescent="0.25">
      <c r="A63" s="505" t="s">
        <v>264</v>
      </c>
      <c r="B63" s="506"/>
      <c r="C63" s="507"/>
      <c r="D63" s="387" t="s">
        <v>203</v>
      </c>
      <c r="E63" s="231">
        <f t="shared" ref="E63:I65" si="20">E64</f>
        <v>0</v>
      </c>
      <c r="F63" s="231">
        <f t="shared" si="20"/>
        <v>65400</v>
      </c>
      <c r="G63" s="231">
        <f t="shared" si="20"/>
        <v>49200</v>
      </c>
      <c r="H63" s="231">
        <f t="shared" si="20"/>
        <v>49200</v>
      </c>
      <c r="I63" s="231">
        <f t="shared" si="20"/>
        <v>49200</v>
      </c>
      <c r="J63" s="408"/>
    </row>
    <row r="64" spans="1:10" s="5" customFormat="1" ht="30.75" customHeight="1" x14ac:dyDescent="0.25">
      <c r="A64" s="478" t="s">
        <v>64</v>
      </c>
      <c r="B64" s="479"/>
      <c r="C64" s="480"/>
      <c r="D64" s="381" t="s">
        <v>14</v>
      </c>
      <c r="E64" s="233">
        <f t="shared" si="20"/>
        <v>0</v>
      </c>
      <c r="F64" s="233">
        <f>F65</f>
        <v>65400</v>
      </c>
      <c r="G64" s="233">
        <f t="shared" si="20"/>
        <v>49200</v>
      </c>
      <c r="H64" s="233">
        <f t="shared" si="20"/>
        <v>49200</v>
      </c>
      <c r="I64" s="233">
        <f t="shared" si="20"/>
        <v>49200</v>
      </c>
      <c r="J64" s="395"/>
    </row>
    <row r="65" spans="1:10" ht="30.75" customHeight="1" x14ac:dyDescent="0.25">
      <c r="A65" s="490">
        <v>3</v>
      </c>
      <c r="B65" s="491"/>
      <c r="C65" s="492"/>
      <c r="D65" s="382" t="s">
        <v>16</v>
      </c>
      <c r="E65" s="235">
        <f t="shared" si="20"/>
        <v>0</v>
      </c>
      <c r="F65" s="235">
        <f>F66</f>
        <v>65400</v>
      </c>
      <c r="G65" s="235">
        <f t="shared" si="20"/>
        <v>49200</v>
      </c>
      <c r="H65" s="235">
        <f t="shared" si="20"/>
        <v>49200</v>
      </c>
      <c r="I65" s="235">
        <f t="shared" si="20"/>
        <v>49200</v>
      </c>
      <c r="J65" s="396"/>
    </row>
    <row r="66" spans="1:10" s="4" customFormat="1" ht="30.75" customHeight="1" x14ac:dyDescent="0.25">
      <c r="A66" s="475">
        <v>32</v>
      </c>
      <c r="B66" s="476"/>
      <c r="C66" s="477"/>
      <c r="D66" s="392" t="s">
        <v>26</v>
      </c>
      <c r="E66" s="237">
        <f t="shared" ref="E66" si="21">SUM(E67+E70+E76+E85)</f>
        <v>0</v>
      </c>
      <c r="F66" s="237">
        <f>SUM(F67+F70+F76+F85)</f>
        <v>65400</v>
      </c>
      <c r="G66" s="237">
        <f t="shared" ref="G66:I66" si="22">SUM(G67+G70+G76+G85)</f>
        <v>49200</v>
      </c>
      <c r="H66" s="237">
        <f t="shared" si="22"/>
        <v>49200</v>
      </c>
      <c r="I66" s="237">
        <f t="shared" si="22"/>
        <v>49200</v>
      </c>
      <c r="J66" s="397"/>
    </row>
    <row r="67" spans="1:10" ht="30.75" customHeight="1" x14ac:dyDescent="0.25">
      <c r="A67" s="487">
        <v>321</v>
      </c>
      <c r="B67" s="488"/>
      <c r="C67" s="489"/>
      <c r="D67" s="74" t="s">
        <v>111</v>
      </c>
      <c r="E67" s="239">
        <v>0</v>
      </c>
      <c r="F67" s="238">
        <f>SUM(F68:F69)</f>
        <v>0</v>
      </c>
      <c r="G67" s="238">
        <v>0</v>
      </c>
      <c r="H67" s="238">
        <v>0</v>
      </c>
      <c r="I67" s="238">
        <v>0</v>
      </c>
      <c r="J67" s="398"/>
    </row>
    <row r="68" spans="1:10" ht="30.75" customHeight="1" x14ac:dyDescent="0.25">
      <c r="A68" s="484">
        <v>3211</v>
      </c>
      <c r="B68" s="485"/>
      <c r="C68" s="486"/>
      <c r="D68" s="74" t="s">
        <v>112</v>
      </c>
      <c r="E68" s="239"/>
      <c r="F68" s="240">
        <v>0</v>
      </c>
      <c r="G68" s="236">
        <v>0</v>
      </c>
      <c r="H68" s="236">
        <v>0</v>
      </c>
      <c r="I68" s="236">
        <v>0</v>
      </c>
      <c r="J68" s="401"/>
    </row>
    <row r="69" spans="1:10" ht="30.75" customHeight="1" x14ac:dyDescent="0.25">
      <c r="A69" s="484">
        <v>3213</v>
      </c>
      <c r="B69" s="485"/>
      <c r="C69" s="486"/>
      <c r="D69" s="74" t="s">
        <v>114</v>
      </c>
      <c r="E69" s="239">
        <v>0</v>
      </c>
      <c r="F69" s="240">
        <v>0</v>
      </c>
      <c r="G69" s="236">
        <v>0</v>
      </c>
      <c r="H69" s="236">
        <v>0</v>
      </c>
      <c r="I69" s="236">
        <v>0</v>
      </c>
      <c r="J69" s="401"/>
    </row>
    <row r="70" spans="1:10" ht="30.75" customHeight="1" x14ac:dyDescent="0.25">
      <c r="A70" s="487">
        <v>322</v>
      </c>
      <c r="B70" s="488"/>
      <c r="C70" s="489"/>
      <c r="D70" s="74" t="s">
        <v>116</v>
      </c>
      <c r="E70" s="238"/>
      <c r="F70" s="238">
        <f t="shared" ref="F70:I70" si="23">SUM(F71:F75)</f>
        <v>50000</v>
      </c>
      <c r="G70" s="238">
        <f t="shared" si="23"/>
        <v>30000</v>
      </c>
      <c r="H70" s="238">
        <f t="shared" si="23"/>
        <v>30000</v>
      </c>
      <c r="I70" s="238">
        <f t="shared" si="23"/>
        <v>30000</v>
      </c>
      <c r="J70" s="398"/>
    </row>
    <row r="71" spans="1:10" ht="30.75" customHeight="1" x14ac:dyDescent="0.25">
      <c r="A71" s="484">
        <v>3221</v>
      </c>
      <c r="B71" s="485"/>
      <c r="C71" s="486"/>
      <c r="D71" s="74" t="s">
        <v>117</v>
      </c>
      <c r="E71" s="239"/>
      <c r="F71" s="240">
        <v>0</v>
      </c>
      <c r="G71" s="236">
        <v>0</v>
      </c>
      <c r="H71" s="236">
        <v>0</v>
      </c>
      <c r="I71" s="236">
        <v>0</v>
      </c>
      <c r="J71" s="401"/>
    </row>
    <row r="72" spans="1:10" ht="30.75" customHeight="1" x14ac:dyDescent="0.25">
      <c r="A72" s="484">
        <v>3223</v>
      </c>
      <c r="B72" s="485"/>
      <c r="C72" s="486"/>
      <c r="D72" s="74" t="s">
        <v>119</v>
      </c>
      <c r="E72" s="239"/>
      <c r="F72" s="240">
        <v>50000</v>
      </c>
      <c r="G72" s="236">
        <v>30000</v>
      </c>
      <c r="H72" s="236">
        <v>30000</v>
      </c>
      <c r="I72" s="236">
        <v>30000</v>
      </c>
      <c r="J72" s="401"/>
    </row>
    <row r="73" spans="1:10" ht="30.75" customHeight="1" x14ac:dyDescent="0.25">
      <c r="A73" s="484">
        <v>3224</v>
      </c>
      <c r="B73" s="485"/>
      <c r="C73" s="486"/>
      <c r="D73" s="74" t="s">
        <v>161</v>
      </c>
      <c r="E73" s="239"/>
      <c r="F73" s="240">
        <v>0</v>
      </c>
      <c r="G73" s="236">
        <v>0</v>
      </c>
      <c r="H73" s="236">
        <v>0</v>
      </c>
      <c r="I73" s="236">
        <v>0</v>
      </c>
      <c r="J73" s="401"/>
    </row>
    <row r="74" spans="1:10" ht="30.75" customHeight="1" x14ac:dyDescent="0.25">
      <c r="A74" s="484">
        <v>3225</v>
      </c>
      <c r="B74" s="485"/>
      <c r="C74" s="486"/>
      <c r="D74" s="74" t="s">
        <v>120</v>
      </c>
      <c r="E74" s="239"/>
      <c r="F74" s="240">
        <v>0</v>
      </c>
      <c r="G74" s="236">
        <v>0</v>
      </c>
      <c r="H74" s="236">
        <v>0</v>
      </c>
      <c r="I74" s="236">
        <v>0</v>
      </c>
      <c r="J74" s="401"/>
    </row>
    <row r="75" spans="1:10" ht="30.75" customHeight="1" x14ac:dyDescent="0.25">
      <c r="A75" s="484">
        <v>3227</v>
      </c>
      <c r="B75" s="485"/>
      <c r="C75" s="486"/>
      <c r="D75" s="74" t="s">
        <v>169</v>
      </c>
      <c r="E75" s="239"/>
      <c r="F75" s="240">
        <v>0</v>
      </c>
      <c r="G75" s="236">
        <v>0</v>
      </c>
      <c r="H75" s="236">
        <v>0</v>
      </c>
      <c r="I75" s="236">
        <v>0</v>
      </c>
      <c r="J75" s="401"/>
    </row>
    <row r="76" spans="1:10" ht="30.75" customHeight="1" x14ac:dyDescent="0.25">
      <c r="A76" s="487">
        <v>323</v>
      </c>
      <c r="B76" s="488"/>
      <c r="C76" s="489"/>
      <c r="D76" s="74" t="s">
        <v>121</v>
      </c>
      <c r="E76" s="238">
        <v>0</v>
      </c>
      <c r="F76" s="238">
        <f t="shared" ref="F76:I76" si="24">SUM(F77:F84)</f>
        <v>15400</v>
      </c>
      <c r="G76" s="238">
        <f t="shared" si="24"/>
        <v>19200</v>
      </c>
      <c r="H76" s="238">
        <f t="shared" si="24"/>
        <v>19200</v>
      </c>
      <c r="I76" s="238">
        <f t="shared" si="24"/>
        <v>19200</v>
      </c>
      <c r="J76" s="398"/>
    </row>
    <row r="77" spans="1:10" ht="30.75" customHeight="1" x14ac:dyDescent="0.25">
      <c r="A77" s="484">
        <v>3231</v>
      </c>
      <c r="B77" s="485"/>
      <c r="C77" s="486"/>
      <c r="D77" s="74" t="s">
        <v>122</v>
      </c>
      <c r="E77" s="239"/>
      <c r="F77" s="240">
        <v>0</v>
      </c>
      <c r="G77" s="236">
        <v>0</v>
      </c>
      <c r="H77" s="236">
        <v>0</v>
      </c>
      <c r="I77" s="236">
        <v>0</v>
      </c>
      <c r="J77" s="401"/>
    </row>
    <row r="78" spans="1:10" ht="30.75" customHeight="1" x14ac:dyDescent="0.25">
      <c r="A78" s="484">
        <v>3232</v>
      </c>
      <c r="B78" s="485"/>
      <c r="C78" s="486"/>
      <c r="D78" s="74" t="s">
        <v>123</v>
      </c>
      <c r="E78" s="239"/>
      <c r="F78" s="240">
        <v>0</v>
      </c>
      <c r="G78" s="236">
        <v>0</v>
      </c>
      <c r="H78" s="236">
        <v>0</v>
      </c>
      <c r="I78" s="236">
        <v>0</v>
      </c>
      <c r="J78" s="401"/>
    </row>
    <row r="79" spans="1:10" ht="30.75" customHeight="1" x14ac:dyDescent="0.25">
      <c r="A79" s="484">
        <v>3233</v>
      </c>
      <c r="B79" s="485"/>
      <c r="C79" s="486"/>
      <c r="D79" s="74" t="s">
        <v>124</v>
      </c>
      <c r="E79" s="239"/>
      <c r="F79" s="240">
        <v>0</v>
      </c>
      <c r="G79" s="236">
        <v>0</v>
      </c>
      <c r="H79" s="236">
        <v>0</v>
      </c>
      <c r="I79" s="236">
        <v>0</v>
      </c>
      <c r="J79" s="401"/>
    </row>
    <row r="80" spans="1:10" ht="30.75" customHeight="1" x14ac:dyDescent="0.25">
      <c r="A80" s="484">
        <v>3234</v>
      </c>
      <c r="B80" s="485"/>
      <c r="C80" s="486"/>
      <c r="D80" s="74" t="s">
        <v>125</v>
      </c>
      <c r="E80" s="239"/>
      <c r="F80" s="240">
        <v>0</v>
      </c>
      <c r="G80" s="236">
        <v>0</v>
      </c>
      <c r="H80" s="236">
        <v>0</v>
      </c>
      <c r="I80" s="236">
        <v>0</v>
      </c>
      <c r="J80" s="401"/>
    </row>
    <row r="81" spans="1:10" ht="30.75" customHeight="1" x14ac:dyDescent="0.25">
      <c r="A81" s="484">
        <v>3236</v>
      </c>
      <c r="B81" s="485"/>
      <c r="C81" s="486"/>
      <c r="D81" s="74" t="s">
        <v>135</v>
      </c>
      <c r="E81" s="239"/>
      <c r="F81" s="240">
        <v>2000</v>
      </c>
      <c r="G81" s="236">
        <v>0</v>
      </c>
      <c r="H81" s="236">
        <v>0</v>
      </c>
      <c r="I81" s="236">
        <v>0</v>
      </c>
      <c r="J81" s="401"/>
    </row>
    <row r="82" spans="1:10" ht="30.75" customHeight="1" x14ac:dyDescent="0.25">
      <c r="A82" s="484">
        <v>3237</v>
      </c>
      <c r="B82" s="485"/>
      <c r="C82" s="486"/>
      <c r="D82" s="74" t="s">
        <v>126</v>
      </c>
      <c r="E82" s="239"/>
      <c r="F82" s="240">
        <v>0</v>
      </c>
      <c r="G82" s="236">
        <v>0</v>
      </c>
      <c r="H82" s="236">
        <v>0</v>
      </c>
      <c r="I82" s="236">
        <v>0</v>
      </c>
      <c r="J82" s="401"/>
    </row>
    <row r="83" spans="1:10" ht="30.75" customHeight="1" x14ac:dyDescent="0.25">
      <c r="A83" s="484">
        <v>3238</v>
      </c>
      <c r="B83" s="485"/>
      <c r="C83" s="486"/>
      <c r="D83" s="74" t="s">
        <v>127</v>
      </c>
      <c r="E83" s="239"/>
      <c r="F83" s="240">
        <v>400</v>
      </c>
      <c r="G83" s="236">
        <v>400</v>
      </c>
      <c r="H83" s="236">
        <v>400</v>
      </c>
      <c r="I83" s="236">
        <v>400</v>
      </c>
      <c r="J83" s="401"/>
    </row>
    <row r="84" spans="1:10" ht="30.75" customHeight="1" x14ac:dyDescent="0.25">
      <c r="A84" s="484">
        <v>3239</v>
      </c>
      <c r="B84" s="485"/>
      <c r="C84" s="486"/>
      <c r="D84" s="74" t="s">
        <v>128</v>
      </c>
      <c r="E84" s="239"/>
      <c r="F84" s="240">
        <v>13000</v>
      </c>
      <c r="G84" s="236">
        <v>18800</v>
      </c>
      <c r="H84" s="236">
        <v>18800</v>
      </c>
      <c r="I84" s="236">
        <v>18800</v>
      </c>
      <c r="J84" s="401"/>
    </row>
    <row r="85" spans="1:10" ht="30.75" customHeight="1" x14ac:dyDescent="0.25">
      <c r="A85" s="487">
        <v>329</v>
      </c>
      <c r="B85" s="488"/>
      <c r="C85" s="489"/>
      <c r="D85" s="74" t="s">
        <v>129</v>
      </c>
      <c r="E85" s="238">
        <v>0</v>
      </c>
      <c r="F85" s="238">
        <f t="shared" ref="F85" si="25">SUM(F86:F89)</f>
        <v>0</v>
      </c>
      <c r="G85" s="238">
        <v>0</v>
      </c>
      <c r="H85" s="238">
        <v>0</v>
      </c>
      <c r="I85" s="238">
        <v>0</v>
      </c>
      <c r="J85" s="398"/>
    </row>
    <row r="86" spans="1:10" ht="30.75" customHeight="1" x14ac:dyDescent="0.25">
      <c r="A86" s="484">
        <v>3292</v>
      </c>
      <c r="B86" s="485"/>
      <c r="C86" s="486"/>
      <c r="D86" s="74" t="s">
        <v>130</v>
      </c>
      <c r="E86" s="239"/>
      <c r="F86" s="240">
        <v>0</v>
      </c>
      <c r="G86" s="236">
        <v>0</v>
      </c>
      <c r="H86" s="236">
        <v>0</v>
      </c>
      <c r="I86" s="236">
        <v>0</v>
      </c>
      <c r="J86" s="401"/>
    </row>
    <row r="87" spans="1:10" ht="30.75" customHeight="1" x14ac:dyDescent="0.25">
      <c r="A87" s="484">
        <v>3293</v>
      </c>
      <c r="B87" s="485"/>
      <c r="C87" s="486"/>
      <c r="D87" s="74" t="s">
        <v>131</v>
      </c>
      <c r="E87" s="239"/>
      <c r="F87" s="240">
        <v>0</v>
      </c>
      <c r="G87" s="236">
        <v>0</v>
      </c>
      <c r="H87" s="236">
        <v>0</v>
      </c>
      <c r="I87" s="236">
        <v>0</v>
      </c>
      <c r="J87" s="401"/>
    </row>
    <row r="88" spans="1:10" ht="30.75" customHeight="1" x14ac:dyDescent="0.25">
      <c r="A88" s="484">
        <v>3294</v>
      </c>
      <c r="B88" s="485"/>
      <c r="C88" s="486"/>
      <c r="D88" s="74" t="s">
        <v>132</v>
      </c>
      <c r="E88" s="239"/>
      <c r="F88" s="240">
        <v>0</v>
      </c>
      <c r="G88" s="236">
        <v>0</v>
      </c>
      <c r="H88" s="236">
        <v>0</v>
      </c>
      <c r="I88" s="236">
        <v>0</v>
      </c>
      <c r="J88" s="401"/>
    </row>
    <row r="89" spans="1:10" ht="30.75" customHeight="1" x14ac:dyDescent="0.25">
      <c r="A89" s="484">
        <v>3299</v>
      </c>
      <c r="B89" s="485"/>
      <c r="C89" s="486"/>
      <c r="D89" s="74" t="s">
        <v>129</v>
      </c>
      <c r="E89" s="239"/>
      <c r="F89" s="240">
        <v>0</v>
      </c>
      <c r="G89" s="236">
        <v>0</v>
      </c>
      <c r="H89" s="236">
        <v>0</v>
      </c>
      <c r="I89" s="236">
        <v>0</v>
      </c>
      <c r="J89" s="401"/>
    </row>
    <row r="90" spans="1:10" ht="30.75" customHeight="1" x14ac:dyDescent="0.25">
      <c r="A90" s="505" t="s">
        <v>265</v>
      </c>
      <c r="B90" s="506"/>
      <c r="C90" s="507"/>
      <c r="D90" s="387" t="s">
        <v>204</v>
      </c>
      <c r="E90" s="231">
        <f t="shared" ref="E90:I93" si="26">E91</f>
        <v>0</v>
      </c>
      <c r="F90" s="231">
        <f t="shared" si="26"/>
        <v>31000</v>
      </c>
      <c r="G90" s="231">
        <f t="shared" si="26"/>
        <v>15000</v>
      </c>
      <c r="H90" s="231">
        <f t="shared" si="26"/>
        <v>0</v>
      </c>
      <c r="I90" s="231">
        <f t="shared" si="26"/>
        <v>10000</v>
      </c>
      <c r="J90" s="408"/>
    </row>
    <row r="91" spans="1:10" s="5" customFormat="1" ht="30.75" customHeight="1" x14ac:dyDescent="0.25">
      <c r="A91" s="478" t="s">
        <v>64</v>
      </c>
      <c r="B91" s="479"/>
      <c r="C91" s="480"/>
      <c r="D91" s="381" t="s">
        <v>14</v>
      </c>
      <c r="E91" s="233">
        <f t="shared" si="26"/>
        <v>0</v>
      </c>
      <c r="F91" s="233">
        <f>F92</f>
        <v>31000</v>
      </c>
      <c r="G91" s="233">
        <f t="shared" si="26"/>
        <v>15000</v>
      </c>
      <c r="H91" s="233">
        <f t="shared" si="26"/>
        <v>0</v>
      </c>
      <c r="I91" s="233">
        <f t="shared" si="26"/>
        <v>10000</v>
      </c>
      <c r="J91" s="395"/>
    </row>
    <row r="92" spans="1:10" ht="30.75" customHeight="1" x14ac:dyDescent="0.25">
      <c r="A92" s="490">
        <v>4</v>
      </c>
      <c r="B92" s="491"/>
      <c r="C92" s="492"/>
      <c r="D92" s="382" t="s">
        <v>18</v>
      </c>
      <c r="E92" s="235">
        <f t="shared" si="26"/>
        <v>0</v>
      </c>
      <c r="F92" s="235">
        <f>F93</f>
        <v>31000</v>
      </c>
      <c r="G92" s="235">
        <f t="shared" si="26"/>
        <v>15000</v>
      </c>
      <c r="H92" s="235">
        <f t="shared" si="26"/>
        <v>0</v>
      </c>
      <c r="I92" s="235">
        <f t="shared" si="26"/>
        <v>10000</v>
      </c>
      <c r="J92" s="396"/>
    </row>
    <row r="93" spans="1:10" ht="30.75" customHeight="1" x14ac:dyDescent="0.25">
      <c r="A93" s="475">
        <v>42</v>
      </c>
      <c r="B93" s="476"/>
      <c r="C93" s="477"/>
      <c r="D93" s="76" t="s">
        <v>32</v>
      </c>
      <c r="E93" s="247">
        <f t="shared" si="26"/>
        <v>0</v>
      </c>
      <c r="F93" s="431">
        <f>F94</f>
        <v>31000</v>
      </c>
      <c r="G93" s="431">
        <f t="shared" si="26"/>
        <v>15000</v>
      </c>
      <c r="H93" s="431">
        <f t="shared" si="26"/>
        <v>0</v>
      </c>
      <c r="I93" s="431">
        <f t="shared" si="26"/>
        <v>10000</v>
      </c>
      <c r="J93" s="419"/>
    </row>
    <row r="94" spans="1:10" ht="30.75" customHeight="1" x14ac:dyDescent="0.25">
      <c r="A94" s="490">
        <v>422</v>
      </c>
      <c r="B94" s="491"/>
      <c r="C94" s="492"/>
      <c r="D94" s="74" t="s">
        <v>208</v>
      </c>
      <c r="E94" s="239"/>
      <c r="F94" s="240">
        <f>SUM(F95:F97)</f>
        <v>31000</v>
      </c>
      <c r="G94" s="240">
        <f>SUM(G95:G98)</f>
        <v>15000</v>
      </c>
      <c r="H94" s="240">
        <f>SUM(H95:H98)</f>
        <v>0</v>
      </c>
      <c r="I94" s="240">
        <f>SUM(I95:I98)</f>
        <v>10000</v>
      </c>
      <c r="J94" s="400"/>
    </row>
    <row r="95" spans="1:10" ht="30.75" customHeight="1" x14ac:dyDescent="0.25">
      <c r="A95" s="484">
        <v>4221</v>
      </c>
      <c r="B95" s="485"/>
      <c r="C95" s="486"/>
      <c r="D95" s="74" t="s">
        <v>179</v>
      </c>
      <c r="E95" s="239"/>
      <c r="F95" s="240">
        <v>16000</v>
      </c>
      <c r="G95" s="236">
        <v>0</v>
      </c>
      <c r="H95" s="236">
        <v>0</v>
      </c>
      <c r="I95" s="236">
        <v>0</v>
      </c>
      <c r="J95" s="401"/>
    </row>
    <row r="96" spans="1:10" ht="30.75" customHeight="1" x14ac:dyDescent="0.25">
      <c r="A96" s="484">
        <v>4223</v>
      </c>
      <c r="B96" s="485"/>
      <c r="C96" s="486"/>
      <c r="D96" s="74" t="s">
        <v>180</v>
      </c>
      <c r="E96" s="239"/>
      <c r="F96" s="240">
        <v>5000</v>
      </c>
      <c r="G96" s="236">
        <v>0</v>
      </c>
      <c r="H96" s="236">
        <v>0</v>
      </c>
      <c r="I96" s="236">
        <v>0</v>
      </c>
      <c r="J96" s="401"/>
    </row>
    <row r="97" spans="1:10" ht="30.75" customHeight="1" x14ac:dyDescent="0.25">
      <c r="A97" s="484">
        <v>4226</v>
      </c>
      <c r="B97" s="485"/>
      <c r="C97" s="486"/>
      <c r="D97" s="79" t="s">
        <v>191</v>
      </c>
      <c r="E97" s="248"/>
      <c r="F97" s="249">
        <v>10000</v>
      </c>
      <c r="G97" s="236">
        <v>0</v>
      </c>
      <c r="H97" s="236">
        <v>0</v>
      </c>
      <c r="I97" s="236">
        <v>0</v>
      </c>
      <c r="J97" s="401"/>
    </row>
    <row r="98" spans="1:10" ht="30.75" customHeight="1" x14ac:dyDescent="0.25">
      <c r="A98" s="484">
        <v>4264</v>
      </c>
      <c r="B98" s="485"/>
      <c r="C98" s="486"/>
      <c r="D98" s="79" t="s">
        <v>290</v>
      </c>
      <c r="E98" s="248"/>
      <c r="F98" s="249"/>
      <c r="G98" s="236">
        <v>15000</v>
      </c>
      <c r="H98" s="236">
        <v>0</v>
      </c>
      <c r="I98" s="236">
        <v>10000</v>
      </c>
      <c r="J98" s="401"/>
    </row>
    <row r="99" spans="1:10" ht="30.75" customHeight="1" x14ac:dyDescent="0.25">
      <c r="A99" s="505" t="s">
        <v>266</v>
      </c>
      <c r="B99" s="506"/>
      <c r="C99" s="507"/>
      <c r="D99" s="387" t="s">
        <v>205</v>
      </c>
      <c r="E99" s="231">
        <f t="shared" ref="E99:I101" si="27">E100</f>
        <v>0</v>
      </c>
      <c r="F99" s="231">
        <f t="shared" si="27"/>
        <v>44000</v>
      </c>
      <c r="G99" s="231">
        <f t="shared" si="27"/>
        <v>41000</v>
      </c>
      <c r="H99" s="231">
        <f t="shared" si="27"/>
        <v>50000</v>
      </c>
      <c r="I99" s="231">
        <f t="shared" si="27"/>
        <v>60000</v>
      </c>
      <c r="J99" s="398"/>
    </row>
    <row r="100" spans="1:10" s="5" customFormat="1" ht="30.75" customHeight="1" x14ac:dyDescent="0.25">
      <c r="A100" s="478" t="s">
        <v>64</v>
      </c>
      <c r="B100" s="479"/>
      <c r="C100" s="480"/>
      <c r="D100" s="381" t="s">
        <v>14</v>
      </c>
      <c r="E100" s="233">
        <f t="shared" si="27"/>
        <v>0</v>
      </c>
      <c r="F100" s="233">
        <f>F101</f>
        <v>44000</v>
      </c>
      <c r="G100" s="233">
        <f t="shared" si="27"/>
        <v>41000</v>
      </c>
      <c r="H100" s="233">
        <f t="shared" si="27"/>
        <v>50000</v>
      </c>
      <c r="I100" s="233">
        <f t="shared" si="27"/>
        <v>60000</v>
      </c>
      <c r="J100" s="395"/>
    </row>
    <row r="101" spans="1:10" ht="30.75" customHeight="1" x14ac:dyDescent="0.25">
      <c r="A101" s="490">
        <v>4</v>
      </c>
      <c r="B101" s="491"/>
      <c r="C101" s="492"/>
      <c r="D101" s="382" t="s">
        <v>18</v>
      </c>
      <c r="E101" s="235">
        <f t="shared" si="27"/>
        <v>0</v>
      </c>
      <c r="F101" s="235">
        <f>F102</f>
        <v>44000</v>
      </c>
      <c r="G101" s="235">
        <f t="shared" si="27"/>
        <v>41000</v>
      </c>
      <c r="H101" s="235">
        <f t="shared" si="27"/>
        <v>50000</v>
      </c>
      <c r="I101" s="235">
        <f t="shared" si="27"/>
        <v>60000</v>
      </c>
      <c r="J101" s="396"/>
    </row>
    <row r="102" spans="1:10" ht="30.75" customHeight="1" x14ac:dyDescent="0.25">
      <c r="A102" s="481">
        <v>45</v>
      </c>
      <c r="B102" s="482"/>
      <c r="C102" s="483"/>
      <c r="D102" s="76" t="s">
        <v>37</v>
      </c>
      <c r="E102" s="247">
        <f t="shared" ref="E102" si="28">SUM(E103+E105)</f>
        <v>0</v>
      </c>
      <c r="F102" s="431">
        <f>SUM(F103+F105)</f>
        <v>44000</v>
      </c>
      <c r="G102" s="431">
        <f t="shared" ref="G102:I102" si="29">SUM(G103+G105)</f>
        <v>41000</v>
      </c>
      <c r="H102" s="431">
        <f t="shared" si="29"/>
        <v>50000</v>
      </c>
      <c r="I102" s="431">
        <f t="shared" si="29"/>
        <v>60000</v>
      </c>
      <c r="J102" s="419"/>
    </row>
    <row r="103" spans="1:10" ht="30.75" customHeight="1" x14ac:dyDescent="0.25">
      <c r="A103" s="487">
        <v>451</v>
      </c>
      <c r="B103" s="488"/>
      <c r="C103" s="489"/>
      <c r="D103" s="146" t="s">
        <v>149</v>
      </c>
      <c r="E103" s="250"/>
      <c r="F103" s="251">
        <f>F104</f>
        <v>30000</v>
      </c>
      <c r="G103" s="251">
        <f t="shared" ref="G103:I103" si="30">G104</f>
        <v>33000</v>
      </c>
      <c r="H103" s="251">
        <f t="shared" si="30"/>
        <v>50000</v>
      </c>
      <c r="I103" s="251">
        <f t="shared" si="30"/>
        <v>60000</v>
      </c>
      <c r="J103" s="407"/>
    </row>
    <row r="104" spans="1:10" ht="30.75" customHeight="1" x14ac:dyDescent="0.25">
      <c r="A104" s="484">
        <v>4511</v>
      </c>
      <c r="B104" s="485"/>
      <c r="C104" s="486"/>
      <c r="D104" s="74" t="s">
        <v>149</v>
      </c>
      <c r="E104" s="239"/>
      <c r="F104" s="240">
        <v>30000</v>
      </c>
      <c r="G104" s="236">
        <v>33000</v>
      </c>
      <c r="H104" s="236">
        <v>50000</v>
      </c>
      <c r="I104" s="236">
        <v>60000</v>
      </c>
      <c r="J104" s="401"/>
    </row>
    <row r="105" spans="1:10" ht="30.75" customHeight="1" x14ac:dyDescent="0.25">
      <c r="A105" s="487">
        <v>452</v>
      </c>
      <c r="B105" s="488"/>
      <c r="C105" s="489"/>
      <c r="D105" s="145" t="s">
        <v>210</v>
      </c>
      <c r="E105" s="252"/>
      <c r="F105" s="253">
        <f>F106</f>
        <v>14000</v>
      </c>
      <c r="G105" s="253">
        <f t="shared" ref="G105:I105" si="31">G106</f>
        <v>8000</v>
      </c>
      <c r="H105" s="253">
        <f t="shared" si="31"/>
        <v>0</v>
      </c>
      <c r="I105" s="253">
        <f t="shared" si="31"/>
        <v>0</v>
      </c>
      <c r="J105" s="407"/>
    </row>
    <row r="106" spans="1:10" ht="30.75" customHeight="1" x14ac:dyDescent="0.25">
      <c r="A106" s="502">
        <v>4521</v>
      </c>
      <c r="B106" s="503"/>
      <c r="C106" s="504"/>
      <c r="D106" s="79" t="s">
        <v>209</v>
      </c>
      <c r="E106" s="248"/>
      <c r="F106" s="249">
        <v>14000</v>
      </c>
      <c r="G106" s="236">
        <v>8000</v>
      </c>
      <c r="H106" s="236">
        <v>0</v>
      </c>
      <c r="I106" s="236">
        <v>0</v>
      </c>
      <c r="J106" s="401"/>
    </row>
    <row r="107" spans="1:10" ht="30.75" customHeight="1" x14ac:dyDescent="0.25">
      <c r="A107" s="505" t="s">
        <v>267</v>
      </c>
      <c r="B107" s="506"/>
      <c r="C107" s="507"/>
      <c r="D107" s="387" t="s">
        <v>55</v>
      </c>
      <c r="E107" s="231">
        <f>SUM(E108+E117)</f>
        <v>3023649.91</v>
      </c>
      <c r="F107" s="231">
        <f>SUM(F108+F117)</f>
        <v>3731800</v>
      </c>
      <c r="G107" s="231">
        <f>SUM(G108+G117)</f>
        <v>3839000</v>
      </c>
      <c r="H107" s="231">
        <f>SUM(H108+H117)</f>
        <v>3839000</v>
      </c>
      <c r="I107" s="231">
        <f>SUM(I108+I117)</f>
        <v>3839000</v>
      </c>
      <c r="J107" s="408"/>
    </row>
    <row r="108" spans="1:10" s="5" customFormat="1" ht="30.75" customHeight="1" x14ac:dyDescent="0.25">
      <c r="A108" s="478" t="s">
        <v>63</v>
      </c>
      <c r="B108" s="479"/>
      <c r="C108" s="480"/>
      <c r="D108" s="381" t="s">
        <v>76</v>
      </c>
      <c r="E108" s="233">
        <f t="shared" ref="E108:F109" si="32">E109</f>
        <v>3021649.91</v>
      </c>
      <c r="F108" s="233">
        <f>F109</f>
        <v>3729800</v>
      </c>
      <c r="G108" s="233">
        <f t="shared" ref="G108:I109" si="33">G109</f>
        <v>3837000</v>
      </c>
      <c r="H108" s="233">
        <f t="shared" si="33"/>
        <v>3837000</v>
      </c>
      <c r="I108" s="233">
        <f t="shared" si="33"/>
        <v>3837000</v>
      </c>
      <c r="J108" s="395"/>
    </row>
    <row r="109" spans="1:10" ht="30.75" customHeight="1" x14ac:dyDescent="0.25">
      <c r="A109" s="490">
        <v>3</v>
      </c>
      <c r="B109" s="491"/>
      <c r="C109" s="492"/>
      <c r="D109" s="382" t="s">
        <v>16</v>
      </c>
      <c r="E109" s="235">
        <f t="shared" si="32"/>
        <v>3021649.91</v>
      </c>
      <c r="F109" s="235">
        <f t="shared" si="32"/>
        <v>3729800</v>
      </c>
      <c r="G109" s="235">
        <f>G110</f>
        <v>3837000</v>
      </c>
      <c r="H109" s="235">
        <f t="shared" si="33"/>
        <v>3837000</v>
      </c>
      <c r="I109" s="235">
        <f t="shared" si="33"/>
        <v>3837000</v>
      </c>
      <c r="J109" s="396"/>
    </row>
    <row r="110" spans="1:10" ht="30.75" customHeight="1" x14ac:dyDescent="0.25">
      <c r="A110" s="475">
        <v>31</v>
      </c>
      <c r="B110" s="476"/>
      <c r="C110" s="477"/>
      <c r="D110" s="392" t="s">
        <v>17</v>
      </c>
      <c r="E110" s="237">
        <v>3021649.91</v>
      </c>
      <c r="F110" s="237">
        <f>F111+F113+F115</f>
        <v>3729800</v>
      </c>
      <c r="G110" s="237">
        <f t="shared" ref="G110:I110" si="34">G111+G113+G115</f>
        <v>3837000</v>
      </c>
      <c r="H110" s="237">
        <f t="shared" si="34"/>
        <v>3837000</v>
      </c>
      <c r="I110" s="237">
        <f t="shared" si="34"/>
        <v>3837000</v>
      </c>
      <c r="J110" s="397"/>
    </row>
    <row r="111" spans="1:10" ht="30.75" customHeight="1" x14ac:dyDescent="0.25">
      <c r="A111" s="484">
        <v>311</v>
      </c>
      <c r="B111" s="485"/>
      <c r="C111" s="486"/>
      <c r="D111" s="74" t="s">
        <v>106</v>
      </c>
      <c r="E111" s="240"/>
      <c r="F111" s="240">
        <f>F112</f>
        <v>3120000</v>
      </c>
      <c r="G111" s="240">
        <f>G112</f>
        <v>3190000</v>
      </c>
      <c r="H111" s="240">
        <f>H112</f>
        <v>3190000</v>
      </c>
      <c r="I111" s="240">
        <f>I112</f>
        <v>3190000</v>
      </c>
      <c r="J111" s="400"/>
    </row>
    <row r="112" spans="1:10" ht="30.75" customHeight="1" x14ac:dyDescent="0.25">
      <c r="A112" s="484">
        <v>3111</v>
      </c>
      <c r="B112" s="485"/>
      <c r="C112" s="486"/>
      <c r="D112" s="74" t="s">
        <v>107</v>
      </c>
      <c r="E112" s="239"/>
      <c r="F112" s="240">
        <v>3120000</v>
      </c>
      <c r="G112" s="240">
        <v>3190000</v>
      </c>
      <c r="H112" s="240">
        <v>3190000</v>
      </c>
      <c r="I112" s="240">
        <v>3190000</v>
      </c>
      <c r="J112" s="400"/>
    </row>
    <row r="113" spans="1:10" ht="30.75" customHeight="1" x14ac:dyDescent="0.25">
      <c r="A113" s="484">
        <v>312</v>
      </c>
      <c r="B113" s="485"/>
      <c r="C113" s="486"/>
      <c r="D113" s="74" t="s">
        <v>108</v>
      </c>
      <c r="E113" s="240"/>
      <c r="F113" s="240">
        <f>F114</f>
        <v>95000</v>
      </c>
      <c r="G113" s="240">
        <f t="shared" ref="G113:I113" si="35">G114</f>
        <v>120000</v>
      </c>
      <c r="H113" s="240">
        <f t="shared" si="35"/>
        <v>120000</v>
      </c>
      <c r="I113" s="240">
        <f t="shared" si="35"/>
        <v>120000</v>
      </c>
      <c r="J113" s="400"/>
    </row>
    <row r="114" spans="1:10" ht="30.75" customHeight="1" x14ac:dyDescent="0.25">
      <c r="A114" s="484">
        <v>3121</v>
      </c>
      <c r="B114" s="485"/>
      <c r="C114" s="486"/>
      <c r="D114" s="74" t="s">
        <v>108</v>
      </c>
      <c r="E114" s="239"/>
      <c r="F114" s="240">
        <v>95000</v>
      </c>
      <c r="G114" s="236">
        <v>120000</v>
      </c>
      <c r="H114" s="236">
        <v>120000</v>
      </c>
      <c r="I114" s="236">
        <v>120000</v>
      </c>
      <c r="J114" s="401"/>
    </row>
    <row r="115" spans="1:10" ht="30.75" customHeight="1" x14ac:dyDescent="0.25">
      <c r="A115" s="484">
        <v>313</v>
      </c>
      <c r="B115" s="485"/>
      <c r="C115" s="486"/>
      <c r="D115" s="74" t="s">
        <v>109</v>
      </c>
      <c r="E115" s="240"/>
      <c r="F115" s="240">
        <f>F116</f>
        <v>514800</v>
      </c>
      <c r="G115" s="240">
        <f t="shared" ref="G115:I115" si="36">G116</f>
        <v>527000</v>
      </c>
      <c r="H115" s="240">
        <f t="shared" si="36"/>
        <v>527000</v>
      </c>
      <c r="I115" s="240">
        <f t="shared" si="36"/>
        <v>527000</v>
      </c>
      <c r="J115" s="400"/>
    </row>
    <row r="116" spans="1:10" ht="30.75" customHeight="1" x14ac:dyDescent="0.25">
      <c r="A116" s="484">
        <v>3132</v>
      </c>
      <c r="B116" s="485"/>
      <c r="C116" s="486"/>
      <c r="D116" s="74" t="s">
        <v>110</v>
      </c>
      <c r="E116" s="239"/>
      <c r="F116" s="240">
        <v>514800</v>
      </c>
      <c r="G116" s="236">
        <v>527000</v>
      </c>
      <c r="H116" s="236">
        <v>527000</v>
      </c>
      <c r="I116" s="236">
        <v>527000</v>
      </c>
      <c r="J116" s="401"/>
    </row>
    <row r="117" spans="1:10" s="4" customFormat="1" ht="30.75" customHeight="1" x14ac:dyDescent="0.25">
      <c r="A117" s="478" t="s">
        <v>185</v>
      </c>
      <c r="B117" s="479"/>
      <c r="C117" s="480"/>
      <c r="D117" s="77" t="s">
        <v>66</v>
      </c>
      <c r="E117" s="255">
        <f>E118</f>
        <v>2000</v>
      </c>
      <c r="F117" s="255">
        <f>F118</f>
        <v>2000</v>
      </c>
      <c r="G117" s="255">
        <f t="shared" ref="G117:I118" si="37">G118</f>
        <v>2000</v>
      </c>
      <c r="H117" s="255">
        <f t="shared" si="37"/>
        <v>2000</v>
      </c>
      <c r="I117" s="255">
        <f t="shared" si="37"/>
        <v>2000</v>
      </c>
      <c r="J117" s="409"/>
    </row>
    <row r="118" spans="1:10" ht="30.75" customHeight="1" x14ac:dyDescent="0.25">
      <c r="A118" s="511">
        <v>3</v>
      </c>
      <c r="B118" s="512"/>
      <c r="C118" s="513"/>
      <c r="D118" s="78" t="s">
        <v>16</v>
      </c>
      <c r="E118" s="257">
        <f t="shared" ref="E118" si="38">E119</f>
        <v>2000</v>
      </c>
      <c r="F118" s="257">
        <f>F119</f>
        <v>2000</v>
      </c>
      <c r="G118" s="257">
        <f t="shared" si="37"/>
        <v>2000</v>
      </c>
      <c r="H118" s="257">
        <f t="shared" si="37"/>
        <v>2000</v>
      </c>
      <c r="I118" s="257">
        <f t="shared" si="37"/>
        <v>2000</v>
      </c>
      <c r="J118" s="405"/>
    </row>
    <row r="119" spans="1:10" ht="30.75" customHeight="1" x14ac:dyDescent="0.25">
      <c r="A119" s="511">
        <v>31</v>
      </c>
      <c r="B119" s="512"/>
      <c r="C119" s="513"/>
      <c r="D119" s="269" t="s">
        <v>186</v>
      </c>
      <c r="E119" s="270">
        <v>2000</v>
      </c>
      <c r="F119" s="271">
        <f>F120+F123</f>
        <v>2000</v>
      </c>
      <c r="G119" s="271">
        <f t="shared" ref="G119:I119" si="39">G120+G123</f>
        <v>2000</v>
      </c>
      <c r="H119" s="271">
        <f t="shared" si="39"/>
        <v>2000</v>
      </c>
      <c r="I119" s="271">
        <f t="shared" si="39"/>
        <v>2000</v>
      </c>
      <c r="J119" s="410"/>
    </row>
    <row r="120" spans="1:10" ht="30.75" customHeight="1" x14ac:dyDescent="0.25">
      <c r="A120" s="484">
        <v>312</v>
      </c>
      <c r="B120" s="485"/>
      <c r="C120" s="486"/>
      <c r="D120" s="74" t="s">
        <v>195</v>
      </c>
      <c r="E120" s="239"/>
      <c r="F120" s="240">
        <f>F121</f>
        <v>2000</v>
      </c>
      <c r="G120" s="240">
        <f t="shared" ref="G120:I120" si="40">G121</f>
        <v>2000</v>
      </c>
      <c r="H120" s="240">
        <f t="shared" si="40"/>
        <v>2000</v>
      </c>
      <c r="I120" s="240">
        <f t="shared" si="40"/>
        <v>2000</v>
      </c>
      <c r="J120" s="400"/>
    </row>
    <row r="121" spans="1:10" ht="30.75" customHeight="1" x14ac:dyDescent="0.25">
      <c r="A121" s="484">
        <v>3121</v>
      </c>
      <c r="B121" s="485"/>
      <c r="C121" s="486"/>
      <c r="D121" s="74" t="s">
        <v>198</v>
      </c>
      <c r="E121" s="239"/>
      <c r="F121" s="240">
        <v>2000</v>
      </c>
      <c r="G121" s="240">
        <v>2000</v>
      </c>
      <c r="H121" s="240">
        <v>2000</v>
      </c>
      <c r="I121" s="240">
        <v>2000</v>
      </c>
      <c r="J121" s="400"/>
    </row>
    <row r="122" spans="1:10" ht="30.75" customHeight="1" x14ac:dyDescent="0.25">
      <c r="A122" s="517">
        <v>32</v>
      </c>
      <c r="B122" s="518"/>
      <c r="C122" s="519"/>
      <c r="D122" s="145" t="s">
        <v>26</v>
      </c>
      <c r="E122" s="252"/>
      <c r="F122" s="253">
        <f>F123</f>
        <v>0</v>
      </c>
      <c r="G122" s="253">
        <f t="shared" ref="G122:I123" si="41">G123</f>
        <v>0</v>
      </c>
      <c r="H122" s="253">
        <f t="shared" si="41"/>
        <v>0</v>
      </c>
      <c r="I122" s="253">
        <f t="shared" si="41"/>
        <v>0</v>
      </c>
      <c r="J122" s="407"/>
    </row>
    <row r="123" spans="1:10" ht="30.75" customHeight="1" x14ac:dyDescent="0.25">
      <c r="A123" s="378"/>
      <c r="B123" s="147">
        <v>321</v>
      </c>
      <c r="C123" s="148"/>
      <c r="D123" s="79" t="s">
        <v>111</v>
      </c>
      <c r="E123" s="248"/>
      <c r="F123" s="249">
        <f>F124</f>
        <v>0</v>
      </c>
      <c r="G123" s="249">
        <f t="shared" si="41"/>
        <v>0</v>
      </c>
      <c r="H123" s="249">
        <f t="shared" si="41"/>
        <v>0</v>
      </c>
      <c r="I123" s="249">
        <f t="shared" si="41"/>
        <v>0</v>
      </c>
      <c r="J123" s="400"/>
    </row>
    <row r="124" spans="1:10" ht="30.75" customHeight="1" x14ac:dyDescent="0.25">
      <c r="A124" s="484">
        <v>3211</v>
      </c>
      <c r="B124" s="485"/>
      <c r="C124" s="486"/>
      <c r="D124" s="79" t="s">
        <v>217</v>
      </c>
      <c r="E124" s="248"/>
      <c r="F124" s="249">
        <v>0</v>
      </c>
      <c r="G124" s="236">
        <v>0</v>
      </c>
      <c r="H124" s="236">
        <v>0</v>
      </c>
      <c r="I124" s="236">
        <v>0</v>
      </c>
      <c r="J124" s="401"/>
    </row>
    <row r="125" spans="1:10" s="4" customFormat="1" ht="30.75" customHeight="1" x14ac:dyDescent="0.25">
      <c r="A125" s="478" t="s">
        <v>67</v>
      </c>
      <c r="B125" s="479"/>
      <c r="C125" s="480"/>
      <c r="D125" s="268" t="s">
        <v>250</v>
      </c>
      <c r="E125" s="255">
        <f>E126</f>
        <v>1222.5</v>
      </c>
      <c r="F125" s="255">
        <f>F126</f>
        <v>0</v>
      </c>
      <c r="G125" s="255">
        <f t="shared" ref="G125:I126" si="42">G126</f>
        <v>0</v>
      </c>
      <c r="H125" s="255">
        <f t="shared" si="42"/>
        <v>0</v>
      </c>
      <c r="I125" s="255">
        <f t="shared" si="42"/>
        <v>0</v>
      </c>
      <c r="J125" s="409"/>
    </row>
    <row r="126" spans="1:10" ht="30.75" customHeight="1" x14ac:dyDescent="0.25">
      <c r="A126" s="511">
        <v>3</v>
      </c>
      <c r="B126" s="512"/>
      <c r="C126" s="513"/>
      <c r="D126" s="78" t="s">
        <v>16</v>
      </c>
      <c r="E126" s="257">
        <f>E127+E130</f>
        <v>1222.5</v>
      </c>
      <c r="F126" s="257">
        <f>F127</f>
        <v>0</v>
      </c>
      <c r="G126" s="257">
        <f t="shared" si="42"/>
        <v>0</v>
      </c>
      <c r="H126" s="257">
        <f t="shared" si="42"/>
        <v>0</v>
      </c>
      <c r="I126" s="257">
        <f t="shared" si="42"/>
        <v>0</v>
      </c>
      <c r="J126" s="405"/>
    </row>
    <row r="127" spans="1:10" ht="30.75" customHeight="1" x14ac:dyDescent="0.25">
      <c r="A127" s="511">
        <v>31</v>
      </c>
      <c r="B127" s="512"/>
      <c r="C127" s="513"/>
      <c r="D127" s="269" t="s">
        <v>186</v>
      </c>
      <c r="E127" s="270">
        <v>0</v>
      </c>
      <c r="F127" s="271">
        <f>F128+F131</f>
        <v>0</v>
      </c>
      <c r="G127" s="271">
        <f t="shared" ref="G127:I127" si="43">G128+G131</f>
        <v>0</v>
      </c>
      <c r="H127" s="271">
        <f t="shared" si="43"/>
        <v>0</v>
      </c>
      <c r="I127" s="271">
        <f t="shared" si="43"/>
        <v>0</v>
      </c>
      <c r="J127" s="410"/>
    </row>
    <row r="128" spans="1:10" ht="30.75" customHeight="1" x14ac:dyDescent="0.25">
      <c r="A128" s="484">
        <v>312</v>
      </c>
      <c r="B128" s="485"/>
      <c r="C128" s="486"/>
      <c r="D128" s="74" t="s">
        <v>195</v>
      </c>
      <c r="E128" s="239"/>
      <c r="F128" s="240">
        <f>F129</f>
        <v>0</v>
      </c>
      <c r="G128" s="236">
        <v>0</v>
      </c>
      <c r="H128" s="236">
        <v>0</v>
      </c>
      <c r="I128" s="236">
        <v>0</v>
      </c>
      <c r="J128" s="401"/>
    </row>
    <row r="129" spans="1:10" ht="30.75" customHeight="1" x14ac:dyDescent="0.25">
      <c r="A129" s="484">
        <v>3121</v>
      </c>
      <c r="B129" s="485"/>
      <c r="C129" s="486"/>
      <c r="D129" s="74" t="s">
        <v>198</v>
      </c>
      <c r="E129" s="239"/>
      <c r="F129" s="240">
        <v>0</v>
      </c>
      <c r="G129" s="236">
        <v>0</v>
      </c>
      <c r="H129" s="236">
        <v>0</v>
      </c>
      <c r="I129" s="236">
        <v>0</v>
      </c>
      <c r="J129" s="401"/>
    </row>
    <row r="130" spans="1:10" s="4" customFormat="1" ht="30.75" customHeight="1" x14ac:dyDescent="0.25">
      <c r="A130" s="517">
        <v>32</v>
      </c>
      <c r="B130" s="518"/>
      <c r="C130" s="519"/>
      <c r="D130" s="145" t="s">
        <v>26</v>
      </c>
      <c r="E130" s="252">
        <v>1222.5</v>
      </c>
      <c r="F130" s="253">
        <f>F131</f>
        <v>0</v>
      </c>
      <c r="G130" s="253">
        <f t="shared" ref="G130:I131" si="44">G131</f>
        <v>0</v>
      </c>
      <c r="H130" s="253">
        <f t="shared" si="44"/>
        <v>0</v>
      </c>
      <c r="I130" s="253">
        <f t="shared" si="44"/>
        <v>0</v>
      </c>
      <c r="J130" s="407"/>
    </row>
    <row r="131" spans="1:10" ht="30.75" customHeight="1" x14ac:dyDescent="0.25">
      <c r="A131" s="378"/>
      <c r="B131" s="147">
        <v>321</v>
      </c>
      <c r="C131" s="148"/>
      <c r="D131" s="79" t="s">
        <v>111</v>
      </c>
      <c r="E131" s="248"/>
      <c r="F131" s="249">
        <f>F132</f>
        <v>0</v>
      </c>
      <c r="G131" s="249">
        <f t="shared" si="44"/>
        <v>0</v>
      </c>
      <c r="H131" s="249">
        <f t="shared" si="44"/>
        <v>0</v>
      </c>
      <c r="I131" s="249">
        <f t="shared" si="44"/>
        <v>0</v>
      </c>
      <c r="J131" s="400"/>
    </row>
    <row r="132" spans="1:10" ht="30.75" customHeight="1" x14ac:dyDescent="0.25">
      <c r="A132" s="484">
        <v>3211</v>
      </c>
      <c r="B132" s="485"/>
      <c r="C132" s="486"/>
      <c r="D132" s="79" t="s">
        <v>217</v>
      </c>
      <c r="E132" s="248"/>
      <c r="F132" s="249">
        <v>0</v>
      </c>
      <c r="G132" s="236">
        <v>0</v>
      </c>
      <c r="H132" s="236">
        <v>0</v>
      </c>
      <c r="I132" s="236">
        <v>0</v>
      </c>
      <c r="J132" s="401"/>
    </row>
    <row r="133" spans="1:10" s="4" customFormat="1" ht="30.75" customHeight="1" x14ac:dyDescent="0.25">
      <c r="A133" s="478" t="s">
        <v>251</v>
      </c>
      <c r="B133" s="479"/>
      <c r="C133" s="480"/>
      <c r="D133" s="77" t="s">
        <v>244</v>
      </c>
      <c r="E133" s="254">
        <f>E134</f>
        <v>19036.489999999998</v>
      </c>
      <c r="F133" s="255">
        <v>0</v>
      </c>
      <c r="G133" s="234">
        <v>0</v>
      </c>
      <c r="H133" s="234">
        <v>0</v>
      </c>
      <c r="I133" s="234">
        <v>0</v>
      </c>
      <c r="J133" s="403"/>
    </row>
    <row r="134" spans="1:10" ht="30.75" customHeight="1" x14ac:dyDescent="0.25">
      <c r="A134" s="511">
        <v>3</v>
      </c>
      <c r="B134" s="512"/>
      <c r="C134" s="513"/>
      <c r="D134" s="78" t="s">
        <v>16</v>
      </c>
      <c r="E134" s="256">
        <f>SUM(E135+E141)</f>
        <v>19036.489999999998</v>
      </c>
      <c r="F134" s="257">
        <v>0</v>
      </c>
      <c r="G134" s="236">
        <v>0</v>
      </c>
      <c r="H134" s="236">
        <v>0</v>
      </c>
      <c r="I134" s="236">
        <v>0</v>
      </c>
      <c r="J134" s="401"/>
    </row>
    <row r="135" spans="1:10" s="4" customFormat="1" ht="30.75" customHeight="1" x14ac:dyDescent="0.25">
      <c r="A135" s="511">
        <v>31</v>
      </c>
      <c r="B135" s="512"/>
      <c r="C135" s="513"/>
      <c r="D135" s="269" t="s">
        <v>186</v>
      </c>
      <c r="E135" s="270">
        <v>18635.53</v>
      </c>
      <c r="F135" s="271">
        <v>0</v>
      </c>
      <c r="G135" s="238">
        <v>0</v>
      </c>
      <c r="H135" s="238">
        <v>0</v>
      </c>
      <c r="I135" s="238">
        <v>0</v>
      </c>
      <c r="J135" s="398"/>
    </row>
    <row r="136" spans="1:10" ht="30.75" customHeight="1" x14ac:dyDescent="0.25">
      <c r="A136" s="484">
        <v>311</v>
      </c>
      <c r="B136" s="485"/>
      <c r="C136" s="486"/>
      <c r="D136" s="74" t="s">
        <v>193</v>
      </c>
      <c r="E136" s="239"/>
      <c r="F136" s="240">
        <v>0</v>
      </c>
      <c r="G136" s="236">
        <v>0</v>
      </c>
      <c r="H136" s="236">
        <v>0</v>
      </c>
      <c r="I136" s="236">
        <v>0</v>
      </c>
      <c r="J136" s="401"/>
    </row>
    <row r="137" spans="1:10" ht="30.75" customHeight="1" x14ac:dyDescent="0.25">
      <c r="A137" s="484">
        <v>3111</v>
      </c>
      <c r="B137" s="485"/>
      <c r="C137" s="486"/>
      <c r="D137" s="74" t="s">
        <v>194</v>
      </c>
      <c r="E137" s="239"/>
      <c r="F137" s="240">
        <v>0</v>
      </c>
      <c r="G137" s="236">
        <v>0</v>
      </c>
      <c r="H137" s="236">
        <v>0</v>
      </c>
      <c r="I137" s="236">
        <v>0</v>
      </c>
      <c r="J137" s="401"/>
    </row>
    <row r="138" spans="1:10" ht="30.75" customHeight="1" x14ac:dyDescent="0.25">
      <c r="A138" s="484">
        <v>312</v>
      </c>
      <c r="B138" s="485"/>
      <c r="C138" s="486"/>
      <c r="D138" s="74" t="s">
        <v>195</v>
      </c>
      <c r="E138" s="239"/>
      <c r="F138" s="240">
        <v>0</v>
      </c>
      <c r="G138" s="236">
        <v>0</v>
      </c>
      <c r="H138" s="236">
        <v>0</v>
      </c>
      <c r="I138" s="236">
        <v>0</v>
      </c>
      <c r="J138" s="401"/>
    </row>
    <row r="139" spans="1:10" ht="30.75" customHeight="1" x14ac:dyDescent="0.25">
      <c r="A139" s="484">
        <v>313</v>
      </c>
      <c r="B139" s="485"/>
      <c r="C139" s="486"/>
      <c r="D139" s="74" t="s">
        <v>109</v>
      </c>
      <c r="E139" s="239"/>
      <c r="F139" s="240">
        <v>0</v>
      </c>
      <c r="G139" s="236">
        <v>0</v>
      </c>
      <c r="H139" s="236">
        <v>0</v>
      </c>
      <c r="I139" s="236">
        <v>0</v>
      </c>
      <c r="J139" s="401"/>
    </row>
    <row r="140" spans="1:10" ht="30.75" customHeight="1" x14ac:dyDescent="0.25">
      <c r="A140" s="484">
        <v>3132</v>
      </c>
      <c r="B140" s="485"/>
      <c r="C140" s="486"/>
      <c r="D140" s="74" t="s">
        <v>196</v>
      </c>
      <c r="E140" s="239"/>
      <c r="F140" s="240">
        <v>0</v>
      </c>
      <c r="G140" s="236">
        <v>0</v>
      </c>
      <c r="H140" s="236">
        <v>0</v>
      </c>
      <c r="I140" s="236">
        <v>0</v>
      </c>
      <c r="J140" s="401"/>
    </row>
    <row r="141" spans="1:10" s="4" customFormat="1" ht="30.75" customHeight="1" x14ac:dyDescent="0.25">
      <c r="A141" s="475">
        <v>32</v>
      </c>
      <c r="B141" s="476"/>
      <c r="C141" s="477"/>
      <c r="D141" s="392" t="s">
        <v>26</v>
      </c>
      <c r="E141" s="244">
        <v>400.96</v>
      </c>
      <c r="F141" s="237">
        <v>0</v>
      </c>
      <c r="G141" s="238">
        <v>0</v>
      </c>
      <c r="H141" s="238">
        <v>0</v>
      </c>
      <c r="I141" s="238">
        <v>0</v>
      </c>
      <c r="J141" s="398"/>
    </row>
    <row r="142" spans="1:10" ht="30.75" customHeight="1" x14ac:dyDescent="0.25">
      <c r="A142" s="484">
        <v>3212</v>
      </c>
      <c r="B142" s="485"/>
      <c r="C142" s="486"/>
      <c r="D142" s="74" t="s">
        <v>197</v>
      </c>
      <c r="E142" s="239"/>
      <c r="F142" s="240">
        <v>0</v>
      </c>
      <c r="G142" s="236">
        <v>0</v>
      </c>
      <c r="H142" s="236">
        <v>0</v>
      </c>
      <c r="I142" s="236">
        <v>0</v>
      </c>
      <c r="J142" s="401"/>
    </row>
    <row r="143" spans="1:10" s="4" customFormat="1" ht="30.75" customHeight="1" x14ac:dyDescent="0.25">
      <c r="A143" s="478" t="s">
        <v>252</v>
      </c>
      <c r="B143" s="479"/>
      <c r="C143" s="480"/>
      <c r="D143" s="77" t="s">
        <v>253</v>
      </c>
      <c r="E143" s="254">
        <f>E144</f>
        <v>2169.0300000000002</v>
      </c>
      <c r="F143" s="255">
        <v>0</v>
      </c>
      <c r="G143" s="234">
        <v>0</v>
      </c>
      <c r="H143" s="234">
        <v>0</v>
      </c>
      <c r="I143" s="234">
        <v>0</v>
      </c>
      <c r="J143" s="403"/>
    </row>
    <row r="144" spans="1:10" ht="30.75" customHeight="1" x14ac:dyDescent="0.25">
      <c r="A144" s="511">
        <v>3</v>
      </c>
      <c r="B144" s="512"/>
      <c r="C144" s="513"/>
      <c r="D144" s="78" t="s">
        <v>16</v>
      </c>
      <c r="E144" s="256">
        <f>SUM(E145+E151)</f>
        <v>2169.0300000000002</v>
      </c>
      <c r="F144" s="257">
        <v>0</v>
      </c>
      <c r="G144" s="236">
        <v>0</v>
      </c>
      <c r="H144" s="236">
        <v>0</v>
      </c>
      <c r="I144" s="236">
        <v>0</v>
      </c>
      <c r="J144" s="401"/>
    </row>
    <row r="145" spans="1:10" s="4" customFormat="1" ht="30.75" customHeight="1" x14ac:dyDescent="0.25">
      <c r="A145" s="511">
        <v>31</v>
      </c>
      <c r="B145" s="512"/>
      <c r="C145" s="513"/>
      <c r="D145" s="269" t="s">
        <v>186</v>
      </c>
      <c r="E145" s="270">
        <v>2169.0300000000002</v>
      </c>
      <c r="F145" s="271">
        <v>0</v>
      </c>
      <c r="G145" s="238">
        <v>0</v>
      </c>
      <c r="H145" s="238">
        <v>0</v>
      </c>
      <c r="I145" s="238">
        <v>0</v>
      </c>
      <c r="J145" s="398"/>
    </row>
    <row r="146" spans="1:10" ht="30.75" customHeight="1" x14ac:dyDescent="0.25">
      <c r="A146" s="484">
        <v>311</v>
      </c>
      <c r="B146" s="485"/>
      <c r="C146" s="486"/>
      <c r="D146" s="74" t="s">
        <v>254</v>
      </c>
      <c r="E146" s="239"/>
      <c r="F146" s="240">
        <v>0</v>
      </c>
      <c r="G146" s="236">
        <v>0</v>
      </c>
      <c r="H146" s="236">
        <v>0</v>
      </c>
      <c r="I146" s="236">
        <v>0</v>
      </c>
      <c r="J146" s="401"/>
    </row>
    <row r="147" spans="1:10" ht="30.75" customHeight="1" x14ac:dyDescent="0.25">
      <c r="A147" s="484">
        <v>3111</v>
      </c>
      <c r="B147" s="485"/>
      <c r="C147" s="486"/>
      <c r="D147" s="74" t="s">
        <v>255</v>
      </c>
      <c r="E147" s="239"/>
      <c r="F147" s="240">
        <v>0</v>
      </c>
      <c r="G147" s="236">
        <v>0</v>
      </c>
      <c r="H147" s="236">
        <v>0</v>
      </c>
      <c r="I147" s="236">
        <v>0</v>
      </c>
      <c r="J147" s="401"/>
    </row>
    <row r="148" spans="1:10" ht="30.75" customHeight="1" x14ac:dyDescent="0.25">
      <c r="A148" s="484">
        <v>312</v>
      </c>
      <c r="B148" s="485"/>
      <c r="C148" s="486"/>
      <c r="D148" s="74" t="s">
        <v>108</v>
      </c>
      <c r="E148" s="239"/>
      <c r="F148" s="240">
        <v>0</v>
      </c>
      <c r="G148" s="236">
        <v>0</v>
      </c>
      <c r="H148" s="236">
        <v>0</v>
      </c>
      <c r="I148" s="236">
        <v>0</v>
      </c>
      <c r="J148" s="401"/>
    </row>
    <row r="149" spans="1:10" ht="30.75" customHeight="1" x14ac:dyDescent="0.25">
      <c r="A149" s="484">
        <v>313</v>
      </c>
      <c r="B149" s="485"/>
      <c r="C149" s="486"/>
      <c r="D149" s="74" t="s">
        <v>109</v>
      </c>
      <c r="E149" s="239"/>
      <c r="F149" s="240">
        <v>0</v>
      </c>
      <c r="G149" s="236">
        <v>0</v>
      </c>
      <c r="H149" s="236">
        <v>0</v>
      </c>
      <c r="I149" s="236">
        <v>0</v>
      </c>
      <c r="J149" s="401"/>
    </row>
    <row r="150" spans="1:10" ht="30.75" customHeight="1" x14ac:dyDescent="0.25">
      <c r="A150" s="484">
        <v>3132</v>
      </c>
      <c r="B150" s="485"/>
      <c r="C150" s="486"/>
      <c r="D150" s="74" t="s">
        <v>256</v>
      </c>
      <c r="E150" s="239"/>
      <c r="F150" s="240">
        <v>0</v>
      </c>
      <c r="G150" s="236">
        <v>0</v>
      </c>
      <c r="H150" s="236">
        <v>0</v>
      </c>
      <c r="I150" s="236">
        <v>0</v>
      </c>
      <c r="J150" s="401"/>
    </row>
    <row r="151" spans="1:10" s="4" customFormat="1" ht="30.75" customHeight="1" x14ac:dyDescent="0.25">
      <c r="A151" s="475">
        <v>32</v>
      </c>
      <c r="B151" s="476"/>
      <c r="C151" s="477"/>
      <c r="D151" s="392" t="s">
        <v>26</v>
      </c>
      <c r="E151" s="244">
        <v>0</v>
      </c>
      <c r="F151" s="237">
        <v>0</v>
      </c>
      <c r="G151" s="238">
        <v>0</v>
      </c>
      <c r="H151" s="238">
        <v>0</v>
      </c>
      <c r="I151" s="238">
        <v>0</v>
      </c>
      <c r="J151" s="398"/>
    </row>
    <row r="152" spans="1:10" ht="30.75" customHeight="1" x14ac:dyDescent="0.25">
      <c r="A152" s="484">
        <v>3212</v>
      </c>
      <c r="B152" s="485"/>
      <c r="C152" s="486"/>
      <c r="D152" s="74" t="s">
        <v>257</v>
      </c>
      <c r="E152" s="239"/>
      <c r="F152" s="240">
        <v>0</v>
      </c>
      <c r="G152" s="236">
        <v>0</v>
      </c>
      <c r="H152" s="236">
        <v>0</v>
      </c>
      <c r="I152" s="236">
        <v>0</v>
      </c>
      <c r="J152" s="401"/>
    </row>
    <row r="153" spans="1:10" s="4" customFormat="1" ht="30.75" customHeight="1" x14ac:dyDescent="0.25">
      <c r="A153" s="478" t="s">
        <v>258</v>
      </c>
      <c r="B153" s="479"/>
      <c r="C153" s="480"/>
      <c r="D153" s="77" t="s">
        <v>45</v>
      </c>
      <c r="E153" s="255">
        <f>E154</f>
        <v>0</v>
      </c>
      <c r="F153" s="255">
        <f>F154</f>
        <v>0</v>
      </c>
      <c r="G153" s="234">
        <v>0</v>
      </c>
      <c r="H153" s="234">
        <v>0</v>
      </c>
      <c r="I153" s="234">
        <v>0</v>
      </c>
      <c r="J153" s="403"/>
    </row>
    <row r="154" spans="1:10" ht="30.75" customHeight="1" x14ac:dyDescent="0.25">
      <c r="A154" s="511">
        <v>3</v>
      </c>
      <c r="B154" s="512"/>
      <c r="C154" s="513"/>
      <c r="D154" s="78" t="s">
        <v>16</v>
      </c>
      <c r="E154" s="257">
        <f>E155+E158</f>
        <v>0</v>
      </c>
      <c r="F154" s="257">
        <f>F155</f>
        <v>0</v>
      </c>
      <c r="G154" s="236">
        <v>0</v>
      </c>
      <c r="H154" s="236">
        <v>0</v>
      </c>
      <c r="I154" s="236">
        <v>0</v>
      </c>
      <c r="J154" s="401"/>
    </row>
    <row r="155" spans="1:10" s="4" customFormat="1" ht="30.75" customHeight="1" x14ac:dyDescent="0.25">
      <c r="A155" s="511">
        <v>31</v>
      </c>
      <c r="B155" s="512"/>
      <c r="C155" s="513"/>
      <c r="D155" s="269" t="s">
        <v>186</v>
      </c>
      <c r="E155" s="270">
        <v>0</v>
      </c>
      <c r="F155" s="271">
        <f>F156+F159</f>
        <v>0</v>
      </c>
      <c r="G155" s="238">
        <v>0</v>
      </c>
      <c r="H155" s="238">
        <v>0</v>
      </c>
      <c r="I155" s="238">
        <v>0</v>
      </c>
      <c r="J155" s="398"/>
    </row>
    <row r="156" spans="1:10" ht="30.75" customHeight="1" x14ac:dyDescent="0.25">
      <c r="A156" s="484">
        <v>312</v>
      </c>
      <c r="B156" s="485"/>
      <c r="C156" s="486"/>
      <c r="D156" s="74" t="s">
        <v>195</v>
      </c>
      <c r="E156" s="239"/>
      <c r="F156" s="240">
        <f>F157</f>
        <v>0</v>
      </c>
      <c r="G156" s="236">
        <v>0</v>
      </c>
      <c r="H156" s="236">
        <v>0</v>
      </c>
      <c r="I156" s="236">
        <v>0</v>
      </c>
      <c r="J156" s="401"/>
    </row>
    <row r="157" spans="1:10" ht="30.75" customHeight="1" x14ac:dyDescent="0.25">
      <c r="A157" s="484">
        <v>3121</v>
      </c>
      <c r="B157" s="485"/>
      <c r="C157" s="486"/>
      <c r="D157" s="74" t="s">
        <v>198</v>
      </c>
      <c r="E157" s="239"/>
      <c r="F157" s="240">
        <v>0</v>
      </c>
      <c r="G157" s="236">
        <v>0</v>
      </c>
      <c r="H157" s="236">
        <v>0</v>
      </c>
      <c r="I157" s="236">
        <v>0</v>
      </c>
      <c r="J157" s="401"/>
    </row>
    <row r="158" spans="1:10" s="4" customFormat="1" ht="30.75" customHeight="1" x14ac:dyDescent="0.25">
      <c r="A158" s="517">
        <v>32</v>
      </c>
      <c r="B158" s="518"/>
      <c r="C158" s="519"/>
      <c r="D158" s="145" t="s">
        <v>26</v>
      </c>
      <c r="E158" s="252">
        <v>0</v>
      </c>
      <c r="F158" s="253">
        <f>F159</f>
        <v>0</v>
      </c>
      <c r="G158" s="238">
        <v>0</v>
      </c>
      <c r="H158" s="238">
        <v>0</v>
      </c>
      <c r="I158" s="238">
        <v>0</v>
      </c>
      <c r="J158" s="398"/>
    </row>
    <row r="159" spans="1:10" ht="30.75" customHeight="1" x14ac:dyDescent="0.25">
      <c r="A159" s="378"/>
      <c r="B159" s="147">
        <v>321</v>
      </c>
      <c r="C159" s="148"/>
      <c r="D159" s="79" t="s">
        <v>111</v>
      </c>
      <c r="E159" s="248"/>
      <c r="F159" s="249">
        <f>F160</f>
        <v>0</v>
      </c>
      <c r="G159" s="236">
        <v>0</v>
      </c>
      <c r="H159" s="236">
        <v>0</v>
      </c>
      <c r="I159" s="236">
        <v>0</v>
      </c>
      <c r="J159" s="401"/>
    </row>
    <row r="160" spans="1:10" ht="30.75" customHeight="1" x14ac:dyDescent="0.25">
      <c r="A160" s="484">
        <v>3211</v>
      </c>
      <c r="B160" s="485"/>
      <c r="C160" s="486"/>
      <c r="D160" s="79" t="s">
        <v>217</v>
      </c>
      <c r="E160" s="248"/>
      <c r="F160" s="249">
        <v>0</v>
      </c>
      <c r="G160" s="236">
        <v>0</v>
      </c>
      <c r="H160" s="236">
        <v>0</v>
      </c>
      <c r="I160" s="236">
        <v>0</v>
      </c>
      <c r="J160" s="401"/>
    </row>
    <row r="161" spans="1:10" ht="30.75" customHeight="1" x14ac:dyDescent="0.25">
      <c r="A161" s="505" t="s">
        <v>268</v>
      </c>
      <c r="B161" s="506"/>
      <c r="C161" s="507"/>
      <c r="D161" s="387" t="s">
        <v>56</v>
      </c>
      <c r="E161" s="231">
        <f>E162+E190+E212+E214+E216+E242+E263+E261</f>
        <v>339298.05000000005</v>
      </c>
      <c r="F161" s="231">
        <f>F162+F190+F212+F214+F216+F242+F263</f>
        <v>468065</v>
      </c>
      <c r="G161" s="231">
        <f>G162+G190+G212+G214+G216+G242+G263+G261</f>
        <v>521300</v>
      </c>
      <c r="H161" s="231">
        <f>H162+H190+H212+H214+H216+H242+H263+H261</f>
        <v>501800</v>
      </c>
      <c r="I161" s="231">
        <f>I162+I190+I212+I214+I216+I242+I263+I261</f>
        <v>501800</v>
      </c>
      <c r="J161" s="408"/>
    </row>
    <row r="162" spans="1:10" s="80" customFormat="1" ht="30.75" customHeight="1" x14ac:dyDescent="0.25">
      <c r="A162" s="478" t="s">
        <v>65</v>
      </c>
      <c r="B162" s="479"/>
      <c r="C162" s="480"/>
      <c r="D162" s="381" t="s">
        <v>66</v>
      </c>
      <c r="E162" s="242">
        <f>E163</f>
        <v>5322.86</v>
      </c>
      <c r="F162" s="233">
        <f>F163</f>
        <v>8000</v>
      </c>
      <c r="G162" s="233">
        <f t="shared" ref="G162:I162" si="45">G163</f>
        <v>7950</v>
      </c>
      <c r="H162" s="233">
        <f t="shared" si="45"/>
        <v>7950</v>
      </c>
      <c r="I162" s="233">
        <f t="shared" si="45"/>
        <v>7950</v>
      </c>
      <c r="J162" s="395"/>
    </row>
    <row r="163" spans="1:10" ht="30.75" customHeight="1" x14ac:dyDescent="0.25">
      <c r="A163" s="490">
        <v>3</v>
      </c>
      <c r="B163" s="491"/>
      <c r="C163" s="492"/>
      <c r="D163" s="382" t="s">
        <v>16</v>
      </c>
      <c r="E163" s="235">
        <v>5322.86</v>
      </c>
      <c r="F163" s="235">
        <f>F164+F185+F189</f>
        <v>8000</v>
      </c>
      <c r="G163" s="235">
        <f t="shared" ref="G163:I163" si="46">G164+G185+G189</f>
        <v>7950</v>
      </c>
      <c r="H163" s="235">
        <f t="shared" si="46"/>
        <v>7950</v>
      </c>
      <c r="I163" s="235">
        <f t="shared" si="46"/>
        <v>7950</v>
      </c>
      <c r="J163" s="396"/>
    </row>
    <row r="164" spans="1:10" ht="30.75" customHeight="1" x14ac:dyDescent="0.25">
      <c r="A164" s="517">
        <v>32</v>
      </c>
      <c r="B164" s="518"/>
      <c r="C164" s="519"/>
      <c r="D164" s="382" t="s">
        <v>160</v>
      </c>
      <c r="E164" s="235">
        <v>5282.46</v>
      </c>
      <c r="F164" s="235">
        <f>F165+F167+F174++F182</f>
        <v>8000</v>
      </c>
      <c r="G164" s="235">
        <f t="shared" ref="G164:I164" si="47">G165+G167+G174++G182</f>
        <v>7950</v>
      </c>
      <c r="H164" s="235">
        <f t="shared" si="47"/>
        <v>7950</v>
      </c>
      <c r="I164" s="235">
        <f t="shared" si="47"/>
        <v>7950</v>
      </c>
      <c r="J164" s="396"/>
    </row>
    <row r="165" spans="1:10" ht="30.75" customHeight="1" x14ac:dyDescent="0.25">
      <c r="A165" s="514">
        <v>321</v>
      </c>
      <c r="B165" s="515"/>
      <c r="C165" s="516"/>
      <c r="D165" s="74" t="s">
        <v>111</v>
      </c>
      <c r="E165" s="240">
        <v>187.98</v>
      </c>
      <c r="F165" s="240">
        <f>F166</f>
        <v>1000</v>
      </c>
      <c r="G165" s="240">
        <f t="shared" ref="G165:I165" si="48">G166</f>
        <v>1000</v>
      </c>
      <c r="H165" s="240">
        <f t="shared" si="48"/>
        <v>1000</v>
      </c>
      <c r="I165" s="240">
        <f t="shared" si="48"/>
        <v>1000</v>
      </c>
      <c r="J165" s="400"/>
    </row>
    <row r="166" spans="1:10" ht="30.75" customHeight="1" x14ac:dyDescent="0.25">
      <c r="A166" s="502">
        <v>3211</v>
      </c>
      <c r="B166" s="503"/>
      <c r="C166" s="504"/>
      <c r="D166" s="74" t="s">
        <v>112</v>
      </c>
      <c r="E166" s="239"/>
      <c r="F166" s="240">
        <v>1000</v>
      </c>
      <c r="G166" s="236">
        <v>1000</v>
      </c>
      <c r="H166" s="236">
        <v>1000</v>
      </c>
      <c r="I166" s="236">
        <v>1000</v>
      </c>
      <c r="J166" s="401"/>
    </row>
    <row r="167" spans="1:10" ht="30.75" customHeight="1" x14ac:dyDescent="0.25">
      <c r="A167" s="514">
        <v>322</v>
      </c>
      <c r="B167" s="515"/>
      <c r="C167" s="516"/>
      <c r="D167" s="74" t="s">
        <v>116</v>
      </c>
      <c r="E167" s="240">
        <v>1719.81</v>
      </c>
      <c r="F167" s="240">
        <f>SUM(F168:F173)</f>
        <v>6000</v>
      </c>
      <c r="G167" s="240">
        <f t="shared" ref="G167:I167" si="49">SUM(G168:G173)</f>
        <v>4000</v>
      </c>
      <c r="H167" s="240">
        <f t="shared" si="49"/>
        <v>4000</v>
      </c>
      <c r="I167" s="240">
        <f t="shared" si="49"/>
        <v>4000</v>
      </c>
      <c r="J167" s="400"/>
    </row>
    <row r="168" spans="1:10" ht="30.75" customHeight="1" x14ac:dyDescent="0.25">
      <c r="A168" s="502">
        <v>3221</v>
      </c>
      <c r="B168" s="503"/>
      <c r="C168" s="504"/>
      <c r="D168" s="74" t="s">
        <v>117</v>
      </c>
      <c r="E168" s="239"/>
      <c r="F168" s="240">
        <v>2000</v>
      </c>
      <c r="G168" s="236">
        <v>1000</v>
      </c>
      <c r="H168" s="236">
        <v>1000</v>
      </c>
      <c r="I168" s="236">
        <v>1000</v>
      </c>
      <c r="J168" s="401"/>
    </row>
    <row r="169" spans="1:10" ht="30.75" customHeight="1" x14ac:dyDescent="0.25">
      <c r="A169" s="502">
        <v>3222</v>
      </c>
      <c r="B169" s="503"/>
      <c r="C169" s="504"/>
      <c r="D169" s="74" t="s">
        <v>118</v>
      </c>
      <c r="E169" s="239"/>
      <c r="F169" s="240">
        <v>0</v>
      </c>
      <c r="G169" s="236">
        <v>0</v>
      </c>
      <c r="H169" s="236">
        <v>0</v>
      </c>
      <c r="I169" s="236">
        <v>0</v>
      </c>
      <c r="J169" s="401"/>
    </row>
    <row r="170" spans="1:10" ht="30.75" customHeight="1" x14ac:dyDescent="0.25">
      <c r="A170" s="502">
        <v>3223</v>
      </c>
      <c r="B170" s="503"/>
      <c r="C170" s="504"/>
      <c r="D170" s="74" t="s">
        <v>119</v>
      </c>
      <c r="E170" s="240">
        <v>0</v>
      </c>
      <c r="F170" s="240">
        <v>0</v>
      </c>
      <c r="G170" s="236">
        <v>0</v>
      </c>
      <c r="H170" s="236">
        <v>0</v>
      </c>
      <c r="I170" s="236">
        <v>0</v>
      </c>
      <c r="J170" s="401"/>
    </row>
    <row r="171" spans="1:10" ht="30.75" customHeight="1" x14ac:dyDescent="0.25">
      <c r="A171" s="502">
        <v>3224</v>
      </c>
      <c r="B171" s="503"/>
      <c r="C171" s="504"/>
      <c r="D171" s="74" t="s">
        <v>173</v>
      </c>
      <c r="E171" s="239"/>
      <c r="F171" s="240">
        <v>3000</v>
      </c>
      <c r="G171" s="236">
        <v>2000</v>
      </c>
      <c r="H171" s="236">
        <v>2000</v>
      </c>
      <c r="I171" s="236">
        <v>2000</v>
      </c>
      <c r="J171" s="401"/>
    </row>
    <row r="172" spans="1:10" ht="30.75" customHeight="1" x14ac:dyDescent="0.25">
      <c r="A172" s="502">
        <v>3225</v>
      </c>
      <c r="B172" s="503"/>
      <c r="C172" s="504"/>
      <c r="D172" s="74" t="s">
        <v>165</v>
      </c>
      <c r="E172" s="239"/>
      <c r="F172" s="240">
        <v>1000</v>
      </c>
      <c r="G172" s="236">
        <v>1000</v>
      </c>
      <c r="H172" s="236">
        <v>1000</v>
      </c>
      <c r="I172" s="236">
        <v>1000</v>
      </c>
      <c r="J172" s="401"/>
    </row>
    <row r="173" spans="1:10" ht="30.75" customHeight="1" x14ac:dyDescent="0.25">
      <c r="A173" s="502">
        <v>3227</v>
      </c>
      <c r="B173" s="503"/>
      <c r="C173" s="504"/>
      <c r="D173" s="74" t="s">
        <v>169</v>
      </c>
      <c r="E173" s="239"/>
      <c r="F173" s="240">
        <v>0</v>
      </c>
      <c r="G173" s="236">
        <v>0</v>
      </c>
      <c r="H173" s="236">
        <v>0</v>
      </c>
      <c r="I173" s="236">
        <v>0</v>
      </c>
      <c r="J173" s="401"/>
    </row>
    <row r="174" spans="1:10" ht="30.75" customHeight="1" x14ac:dyDescent="0.25">
      <c r="A174" s="514">
        <v>323</v>
      </c>
      <c r="B174" s="515"/>
      <c r="C174" s="516"/>
      <c r="D174" s="74" t="s">
        <v>121</v>
      </c>
      <c r="E174" s="240">
        <v>2831.5</v>
      </c>
      <c r="F174" s="240">
        <f>SUM(F175:F181)</f>
        <v>1000</v>
      </c>
      <c r="G174" s="240">
        <f>SUM(G175:G181)</f>
        <v>2950</v>
      </c>
      <c r="H174" s="240">
        <f>SUM(H175:H181)</f>
        <v>2950</v>
      </c>
      <c r="I174" s="240">
        <f>SUM(I175:I181)</f>
        <v>2950</v>
      </c>
      <c r="J174" s="400"/>
    </row>
    <row r="175" spans="1:10" ht="30.75" customHeight="1" x14ac:dyDescent="0.25">
      <c r="A175" s="502">
        <v>3231</v>
      </c>
      <c r="B175" s="503"/>
      <c r="C175" s="504"/>
      <c r="D175" s="74" t="s">
        <v>122</v>
      </c>
      <c r="E175" s="239"/>
      <c r="F175" s="240">
        <v>0</v>
      </c>
      <c r="G175" s="236">
        <v>1000</v>
      </c>
      <c r="H175" s="236">
        <v>1000</v>
      </c>
      <c r="I175" s="236">
        <v>1000</v>
      </c>
      <c r="J175" s="401"/>
    </row>
    <row r="176" spans="1:10" ht="30.75" customHeight="1" x14ac:dyDescent="0.25">
      <c r="A176" s="502">
        <v>3232</v>
      </c>
      <c r="B176" s="503"/>
      <c r="C176" s="504"/>
      <c r="D176" s="74" t="s">
        <v>123</v>
      </c>
      <c r="E176" s="239"/>
      <c r="F176" s="240">
        <v>0</v>
      </c>
      <c r="G176" s="236">
        <v>0</v>
      </c>
      <c r="H176" s="236">
        <v>0</v>
      </c>
      <c r="I176" s="236">
        <v>0</v>
      </c>
      <c r="J176" s="401"/>
    </row>
    <row r="177" spans="1:10" ht="30.75" customHeight="1" x14ac:dyDescent="0.25">
      <c r="A177" s="502">
        <v>3234</v>
      </c>
      <c r="B177" s="503"/>
      <c r="C177" s="504"/>
      <c r="D177" s="74" t="s">
        <v>125</v>
      </c>
      <c r="E177" s="239"/>
      <c r="F177" s="240">
        <v>0</v>
      </c>
      <c r="G177" s="236">
        <v>0</v>
      </c>
      <c r="H177" s="236">
        <v>0</v>
      </c>
      <c r="I177" s="236">
        <v>0</v>
      </c>
      <c r="J177" s="401"/>
    </row>
    <row r="178" spans="1:10" ht="30.75" customHeight="1" x14ac:dyDescent="0.25">
      <c r="A178" s="502">
        <v>3236</v>
      </c>
      <c r="B178" s="503"/>
      <c r="C178" s="504"/>
      <c r="D178" s="74" t="s">
        <v>135</v>
      </c>
      <c r="E178" s="239"/>
      <c r="F178" s="240">
        <v>0</v>
      </c>
      <c r="G178" s="236">
        <v>0</v>
      </c>
      <c r="H178" s="236">
        <v>0</v>
      </c>
      <c r="I178" s="236">
        <v>0</v>
      </c>
      <c r="J178" s="401"/>
    </row>
    <row r="179" spans="1:10" ht="30.75" customHeight="1" x14ac:dyDescent="0.25">
      <c r="A179" s="502">
        <v>3237</v>
      </c>
      <c r="B179" s="503"/>
      <c r="C179" s="504"/>
      <c r="D179" s="74" t="s">
        <v>126</v>
      </c>
      <c r="E179" s="239"/>
      <c r="F179" s="240">
        <v>0</v>
      </c>
      <c r="G179" s="236">
        <v>1500</v>
      </c>
      <c r="H179" s="236">
        <v>1500</v>
      </c>
      <c r="I179" s="236">
        <v>1500</v>
      </c>
      <c r="J179" s="401"/>
    </row>
    <row r="180" spans="1:10" ht="30.75" customHeight="1" x14ac:dyDescent="0.25">
      <c r="A180" s="502">
        <v>3238</v>
      </c>
      <c r="B180" s="503"/>
      <c r="C180" s="504"/>
      <c r="D180" s="74" t="s">
        <v>127</v>
      </c>
      <c r="E180" s="239"/>
      <c r="F180" s="240">
        <v>0</v>
      </c>
      <c r="G180" s="236">
        <v>0</v>
      </c>
      <c r="H180" s="236">
        <v>0</v>
      </c>
      <c r="I180" s="236">
        <v>0</v>
      </c>
      <c r="J180" s="401"/>
    </row>
    <row r="181" spans="1:10" ht="30.75" customHeight="1" x14ac:dyDescent="0.25">
      <c r="A181" s="502">
        <v>3239</v>
      </c>
      <c r="B181" s="503"/>
      <c r="C181" s="504"/>
      <c r="D181" s="74" t="s">
        <v>128</v>
      </c>
      <c r="E181" s="239"/>
      <c r="F181" s="240">
        <v>1000</v>
      </c>
      <c r="G181" s="236">
        <v>450</v>
      </c>
      <c r="H181" s="236">
        <v>450</v>
      </c>
      <c r="I181" s="236">
        <v>450</v>
      </c>
      <c r="J181" s="401"/>
    </row>
    <row r="182" spans="1:10" ht="30.75" customHeight="1" x14ac:dyDescent="0.25">
      <c r="A182" s="487">
        <v>329</v>
      </c>
      <c r="B182" s="488"/>
      <c r="C182" s="489"/>
      <c r="D182" s="74" t="s">
        <v>129</v>
      </c>
      <c r="E182" s="239">
        <v>543.16999999999996</v>
      </c>
      <c r="F182" s="240">
        <f>SUM(F183:F184)</f>
        <v>0</v>
      </c>
      <c r="G182" s="240">
        <f t="shared" ref="G182:I182" si="50">SUM(G183:G184)</f>
        <v>0</v>
      </c>
      <c r="H182" s="240">
        <f t="shared" si="50"/>
        <v>0</v>
      </c>
      <c r="I182" s="240">
        <f t="shared" si="50"/>
        <v>0</v>
      </c>
      <c r="J182" s="400"/>
    </row>
    <row r="183" spans="1:10" ht="30.75" customHeight="1" x14ac:dyDescent="0.25">
      <c r="A183" s="502">
        <v>3293</v>
      </c>
      <c r="B183" s="503"/>
      <c r="C183" s="504"/>
      <c r="D183" s="74" t="s">
        <v>131</v>
      </c>
      <c r="E183" s="239"/>
      <c r="F183" s="240">
        <v>0</v>
      </c>
      <c r="G183" s="236">
        <v>0</v>
      </c>
      <c r="H183" s="236">
        <v>0</v>
      </c>
      <c r="I183" s="236">
        <v>0</v>
      </c>
      <c r="J183" s="401"/>
    </row>
    <row r="184" spans="1:10" ht="30.75" customHeight="1" x14ac:dyDescent="0.25">
      <c r="A184" s="484">
        <v>3299</v>
      </c>
      <c r="B184" s="485"/>
      <c r="C184" s="486"/>
      <c r="D184" s="74" t="s">
        <v>129</v>
      </c>
      <c r="E184" s="239"/>
      <c r="F184" s="240">
        <v>0</v>
      </c>
      <c r="G184" s="236">
        <v>0</v>
      </c>
      <c r="H184" s="236">
        <v>0</v>
      </c>
      <c r="I184" s="236">
        <v>0</v>
      </c>
      <c r="J184" s="401"/>
    </row>
    <row r="185" spans="1:10" ht="30.75" customHeight="1" x14ac:dyDescent="0.25">
      <c r="A185" s="511">
        <v>34</v>
      </c>
      <c r="B185" s="512"/>
      <c r="C185" s="513"/>
      <c r="D185" s="74" t="s">
        <v>176</v>
      </c>
      <c r="E185" s="239">
        <f t="shared" ref="E185:I185" si="51">E186</f>
        <v>0</v>
      </c>
      <c r="F185" s="239">
        <f t="shared" si="51"/>
        <v>0</v>
      </c>
      <c r="G185" s="250">
        <f t="shared" si="51"/>
        <v>0</v>
      </c>
      <c r="H185" s="250">
        <f t="shared" si="51"/>
        <v>0</v>
      </c>
      <c r="I185" s="250">
        <f t="shared" si="51"/>
        <v>0</v>
      </c>
      <c r="J185" s="399"/>
    </row>
    <row r="186" spans="1:10" ht="30.75" customHeight="1" x14ac:dyDescent="0.25">
      <c r="A186" s="514">
        <v>343</v>
      </c>
      <c r="B186" s="515"/>
      <c r="C186" s="516"/>
      <c r="D186" s="74" t="s">
        <v>137</v>
      </c>
      <c r="E186" s="239">
        <f t="shared" ref="E186:I186" si="52">SUM(E187:E188)</f>
        <v>0</v>
      </c>
      <c r="F186" s="239">
        <f t="shared" si="52"/>
        <v>0</v>
      </c>
      <c r="G186" s="239">
        <f t="shared" si="52"/>
        <v>0</v>
      </c>
      <c r="H186" s="239">
        <f t="shared" si="52"/>
        <v>0</v>
      </c>
      <c r="I186" s="239">
        <f t="shared" si="52"/>
        <v>0</v>
      </c>
      <c r="J186" s="399"/>
    </row>
    <row r="187" spans="1:10" ht="30.75" customHeight="1" x14ac:dyDescent="0.25">
      <c r="A187" s="502">
        <v>3431</v>
      </c>
      <c r="B187" s="503"/>
      <c r="C187" s="504"/>
      <c r="D187" s="74" t="s">
        <v>138</v>
      </c>
      <c r="E187" s="239"/>
      <c r="F187" s="240">
        <v>0</v>
      </c>
      <c r="G187" s="236">
        <v>0</v>
      </c>
      <c r="H187" s="236">
        <v>0</v>
      </c>
      <c r="I187" s="236">
        <v>0</v>
      </c>
      <c r="J187" s="401"/>
    </row>
    <row r="188" spans="1:10" ht="30.75" customHeight="1" x14ac:dyDescent="0.25">
      <c r="A188" s="502">
        <v>3433</v>
      </c>
      <c r="B188" s="503"/>
      <c r="C188" s="504"/>
      <c r="D188" s="74" t="s">
        <v>139</v>
      </c>
      <c r="E188" s="239"/>
      <c r="F188" s="240">
        <v>0</v>
      </c>
      <c r="G188" s="236">
        <v>0</v>
      </c>
      <c r="H188" s="236">
        <v>0</v>
      </c>
      <c r="I188" s="236">
        <v>0</v>
      </c>
      <c r="J188" s="401"/>
    </row>
    <row r="189" spans="1:10" ht="30.75" customHeight="1" x14ac:dyDescent="0.25">
      <c r="A189" s="517">
        <v>37</v>
      </c>
      <c r="B189" s="518"/>
      <c r="C189" s="519"/>
      <c r="D189" s="81" t="s">
        <v>36</v>
      </c>
      <c r="E189" s="258">
        <v>0</v>
      </c>
      <c r="F189" s="240">
        <v>0</v>
      </c>
      <c r="G189" s="236">
        <v>0</v>
      </c>
      <c r="H189" s="236">
        <v>0</v>
      </c>
      <c r="I189" s="236">
        <v>0</v>
      </c>
      <c r="J189" s="401"/>
    </row>
    <row r="190" spans="1:10" s="80" customFormat="1" ht="30.75" customHeight="1" x14ac:dyDescent="0.25">
      <c r="A190" s="478" t="s">
        <v>67</v>
      </c>
      <c r="B190" s="479"/>
      <c r="C190" s="480"/>
      <c r="D190" s="381" t="s">
        <v>82</v>
      </c>
      <c r="E190" s="233">
        <f t="shared" ref="E190" si="53">E191</f>
        <v>9966.23</v>
      </c>
      <c r="F190" s="233">
        <f>F191</f>
        <v>30300</v>
      </c>
      <c r="G190" s="233">
        <f>G191</f>
        <v>48000</v>
      </c>
      <c r="H190" s="233">
        <f>H191</f>
        <v>48000</v>
      </c>
      <c r="I190" s="233">
        <f>I191</f>
        <v>48000</v>
      </c>
      <c r="J190" s="395"/>
    </row>
    <row r="191" spans="1:10" ht="30.75" customHeight="1" x14ac:dyDescent="0.25">
      <c r="A191" s="490">
        <v>3</v>
      </c>
      <c r="B191" s="491"/>
      <c r="C191" s="492"/>
      <c r="D191" s="382" t="s">
        <v>16</v>
      </c>
      <c r="E191" s="235">
        <f>E192</f>
        <v>9966.23</v>
      </c>
      <c r="F191" s="235">
        <f>F192+F211</f>
        <v>30300</v>
      </c>
      <c r="G191" s="235">
        <f t="shared" ref="G191:I191" si="54">G192+G211</f>
        <v>48000</v>
      </c>
      <c r="H191" s="235">
        <f t="shared" si="54"/>
        <v>48000</v>
      </c>
      <c r="I191" s="235">
        <f t="shared" si="54"/>
        <v>48000</v>
      </c>
      <c r="J191" s="396"/>
    </row>
    <row r="192" spans="1:10" s="4" customFormat="1" ht="30.75" customHeight="1" x14ac:dyDescent="0.25">
      <c r="A192" s="475">
        <v>32</v>
      </c>
      <c r="B192" s="476"/>
      <c r="C192" s="477"/>
      <c r="D192" s="392" t="s">
        <v>26</v>
      </c>
      <c r="E192" s="244">
        <v>9966.23</v>
      </c>
      <c r="F192" s="237">
        <f>SUM(F193+F196+F203+F208)</f>
        <v>30300</v>
      </c>
      <c r="G192" s="237">
        <f t="shared" ref="G192:I192" si="55">SUM(G193+G196+G203+G208)</f>
        <v>47000</v>
      </c>
      <c r="H192" s="237">
        <f t="shared" si="55"/>
        <v>47000</v>
      </c>
      <c r="I192" s="237">
        <f t="shared" si="55"/>
        <v>47000</v>
      </c>
      <c r="J192" s="397"/>
    </row>
    <row r="193" spans="1:10" s="4" customFormat="1" ht="30.75" customHeight="1" x14ac:dyDescent="0.25">
      <c r="A193" s="487">
        <v>321</v>
      </c>
      <c r="B193" s="488"/>
      <c r="C193" s="489"/>
      <c r="D193" s="146" t="s">
        <v>111</v>
      </c>
      <c r="E193" s="251">
        <f t="shared" ref="E193:I193" si="56">E194+E195</f>
        <v>0</v>
      </c>
      <c r="F193" s="251">
        <f t="shared" si="56"/>
        <v>0</v>
      </c>
      <c r="G193" s="251">
        <f t="shared" si="56"/>
        <v>1500</v>
      </c>
      <c r="H193" s="251">
        <f t="shared" si="56"/>
        <v>1500</v>
      </c>
      <c r="I193" s="251">
        <f t="shared" si="56"/>
        <v>1500</v>
      </c>
      <c r="J193" s="407"/>
    </row>
    <row r="194" spans="1:10" s="4" customFormat="1" ht="30.75" customHeight="1" x14ac:dyDescent="0.25">
      <c r="A194" s="487">
        <v>3211</v>
      </c>
      <c r="B194" s="488"/>
      <c r="C194" s="489"/>
      <c r="D194" s="74" t="s">
        <v>217</v>
      </c>
      <c r="E194" s="240"/>
      <c r="F194" s="240"/>
      <c r="G194" s="236">
        <v>1000</v>
      </c>
      <c r="H194" s="236">
        <v>1000</v>
      </c>
      <c r="I194" s="236">
        <v>1000</v>
      </c>
      <c r="J194" s="401"/>
    </row>
    <row r="195" spans="1:10" ht="30.75" customHeight="1" x14ac:dyDescent="0.25">
      <c r="A195" s="484">
        <v>3213</v>
      </c>
      <c r="B195" s="485"/>
      <c r="C195" s="486"/>
      <c r="D195" s="74" t="s">
        <v>114</v>
      </c>
      <c r="E195" s="239"/>
      <c r="F195" s="240">
        <v>0</v>
      </c>
      <c r="G195" s="236">
        <v>500</v>
      </c>
      <c r="H195" s="236">
        <v>500</v>
      </c>
      <c r="I195" s="236">
        <v>500</v>
      </c>
      <c r="J195" s="401"/>
    </row>
    <row r="196" spans="1:10" s="4" customFormat="1" ht="30.75" customHeight="1" x14ac:dyDescent="0.25">
      <c r="A196" s="487">
        <v>322</v>
      </c>
      <c r="B196" s="488"/>
      <c r="C196" s="489"/>
      <c r="D196" s="146" t="s">
        <v>116</v>
      </c>
      <c r="E196" s="251">
        <v>2360.12</v>
      </c>
      <c r="F196" s="251">
        <f>SUM(F197+F198+F199+F200+F201+F202)</f>
        <v>12200</v>
      </c>
      <c r="G196" s="251">
        <f t="shared" ref="G196:I196" si="57">SUM(G197+G198+G199+G200+G201+G202)</f>
        <v>25500</v>
      </c>
      <c r="H196" s="251">
        <f t="shared" si="57"/>
        <v>25500</v>
      </c>
      <c r="I196" s="251">
        <f t="shared" si="57"/>
        <v>25500</v>
      </c>
      <c r="J196" s="407"/>
    </row>
    <row r="197" spans="1:10" ht="30.75" customHeight="1" x14ac:dyDescent="0.25">
      <c r="A197" s="484">
        <v>3221</v>
      </c>
      <c r="B197" s="485"/>
      <c r="C197" s="486"/>
      <c r="D197" s="74" t="s">
        <v>117</v>
      </c>
      <c r="E197" s="239"/>
      <c r="F197" s="240">
        <v>200</v>
      </c>
      <c r="G197" s="236">
        <v>2000</v>
      </c>
      <c r="H197" s="236">
        <v>2000</v>
      </c>
      <c r="I197" s="236">
        <v>2000</v>
      </c>
      <c r="J197" s="401"/>
    </row>
    <row r="198" spans="1:10" ht="30.75" customHeight="1" x14ac:dyDescent="0.25">
      <c r="A198" s="484">
        <v>3222</v>
      </c>
      <c r="B198" s="485"/>
      <c r="C198" s="486"/>
      <c r="D198" s="74" t="s">
        <v>220</v>
      </c>
      <c r="E198" s="239"/>
      <c r="F198" s="240">
        <v>500</v>
      </c>
      <c r="G198" s="236">
        <v>14000</v>
      </c>
      <c r="H198" s="236">
        <v>14000</v>
      </c>
      <c r="I198" s="236">
        <v>14000</v>
      </c>
      <c r="J198" s="401"/>
    </row>
    <row r="199" spans="1:10" ht="30.75" customHeight="1" x14ac:dyDescent="0.25">
      <c r="A199" s="484">
        <v>3223</v>
      </c>
      <c r="B199" s="485"/>
      <c r="C199" s="486"/>
      <c r="D199" s="74" t="s">
        <v>277</v>
      </c>
      <c r="E199" s="239"/>
      <c r="F199" s="240">
        <v>8000</v>
      </c>
      <c r="G199" s="236">
        <v>1500</v>
      </c>
      <c r="H199" s="236">
        <v>1500</v>
      </c>
      <c r="I199" s="236">
        <v>1500</v>
      </c>
      <c r="J199" s="401"/>
    </row>
    <row r="200" spans="1:10" ht="30.75" customHeight="1" x14ac:dyDescent="0.25">
      <c r="A200" s="484">
        <v>3224</v>
      </c>
      <c r="B200" s="485"/>
      <c r="C200" s="486"/>
      <c r="D200" s="74" t="s">
        <v>221</v>
      </c>
      <c r="E200" s="239"/>
      <c r="F200" s="240">
        <v>2000</v>
      </c>
      <c r="G200" s="236">
        <v>4000</v>
      </c>
      <c r="H200" s="236">
        <v>4000</v>
      </c>
      <c r="I200" s="236">
        <v>4000</v>
      </c>
      <c r="J200" s="401"/>
    </row>
    <row r="201" spans="1:10" ht="30.75" customHeight="1" x14ac:dyDescent="0.25">
      <c r="A201" s="484">
        <v>3225</v>
      </c>
      <c r="B201" s="485"/>
      <c r="C201" s="486"/>
      <c r="D201" s="74" t="s">
        <v>165</v>
      </c>
      <c r="E201" s="239"/>
      <c r="F201" s="240">
        <v>1000</v>
      </c>
      <c r="G201" s="236">
        <v>3000</v>
      </c>
      <c r="H201" s="236">
        <v>3000</v>
      </c>
      <c r="I201" s="236">
        <v>3000</v>
      </c>
      <c r="J201" s="401"/>
    </row>
    <row r="202" spans="1:10" ht="30.75" customHeight="1" x14ac:dyDescent="0.25">
      <c r="A202" s="484">
        <v>3227</v>
      </c>
      <c r="B202" s="485"/>
      <c r="C202" s="486"/>
      <c r="D202" s="74" t="s">
        <v>169</v>
      </c>
      <c r="E202" s="239"/>
      <c r="F202" s="240">
        <v>500</v>
      </c>
      <c r="G202" s="236">
        <v>1000</v>
      </c>
      <c r="H202" s="236">
        <v>1000</v>
      </c>
      <c r="I202" s="236">
        <v>1000</v>
      </c>
      <c r="J202" s="401"/>
    </row>
    <row r="203" spans="1:10" s="4" customFormat="1" ht="30.75" customHeight="1" x14ac:dyDescent="0.25">
      <c r="A203" s="487">
        <v>323</v>
      </c>
      <c r="B203" s="488"/>
      <c r="C203" s="489"/>
      <c r="D203" s="146" t="s">
        <v>222</v>
      </c>
      <c r="E203" s="251">
        <v>4784.62</v>
      </c>
      <c r="F203" s="251">
        <f>SUM(F204:F207)</f>
        <v>14600</v>
      </c>
      <c r="G203" s="251">
        <f t="shared" ref="G203:I203" si="58">SUM(G204:G207)</f>
        <v>13000</v>
      </c>
      <c r="H203" s="251">
        <f t="shared" si="58"/>
        <v>13000</v>
      </c>
      <c r="I203" s="251">
        <f t="shared" si="58"/>
        <v>13000</v>
      </c>
      <c r="J203" s="407"/>
    </row>
    <row r="204" spans="1:10" ht="30.75" customHeight="1" x14ac:dyDescent="0.25">
      <c r="A204" s="484">
        <v>3232</v>
      </c>
      <c r="B204" s="485"/>
      <c r="C204" s="486"/>
      <c r="D204" s="74" t="s">
        <v>123</v>
      </c>
      <c r="E204" s="239"/>
      <c r="F204" s="240">
        <v>12000</v>
      </c>
      <c r="G204" s="236">
        <v>8000</v>
      </c>
      <c r="H204" s="236">
        <v>8000</v>
      </c>
      <c r="I204" s="236">
        <v>8000</v>
      </c>
      <c r="J204" s="401"/>
    </row>
    <row r="205" spans="1:10" ht="30.75" customHeight="1" x14ac:dyDescent="0.25">
      <c r="A205" s="484">
        <v>3236</v>
      </c>
      <c r="B205" s="485"/>
      <c r="C205" s="486"/>
      <c r="D205" s="74" t="s">
        <v>135</v>
      </c>
      <c r="E205" s="239"/>
      <c r="F205" s="240">
        <v>200</v>
      </c>
      <c r="G205" s="236">
        <v>1000</v>
      </c>
      <c r="H205" s="236">
        <v>1000</v>
      </c>
      <c r="I205" s="236">
        <v>1000</v>
      </c>
      <c r="J205" s="401"/>
    </row>
    <row r="206" spans="1:10" ht="30.75" customHeight="1" x14ac:dyDescent="0.25">
      <c r="A206" s="484">
        <v>3237</v>
      </c>
      <c r="B206" s="485"/>
      <c r="C206" s="486"/>
      <c r="D206" s="74" t="s">
        <v>126</v>
      </c>
      <c r="E206" s="239"/>
      <c r="F206" s="240">
        <v>400</v>
      </c>
      <c r="G206" s="236">
        <v>2000</v>
      </c>
      <c r="H206" s="236">
        <v>2000</v>
      </c>
      <c r="I206" s="236">
        <v>2000</v>
      </c>
      <c r="J206" s="401"/>
    </row>
    <row r="207" spans="1:10" ht="30.75" customHeight="1" x14ac:dyDescent="0.25">
      <c r="A207" s="484">
        <v>3239</v>
      </c>
      <c r="B207" s="485"/>
      <c r="C207" s="486"/>
      <c r="D207" s="74" t="s">
        <v>128</v>
      </c>
      <c r="E207" s="239">
        <v>2821.49</v>
      </c>
      <c r="F207" s="240">
        <v>2000</v>
      </c>
      <c r="G207" s="236">
        <v>2000</v>
      </c>
      <c r="H207" s="236">
        <v>2000</v>
      </c>
      <c r="I207" s="236">
        <v>2000</v>
      </c>
      <c r="J207" s="401"/>
    </row>
    <row r="208" spans="1:10" s="4" customFormat="1" ht="30.75" customHeight="1" x14ac:dyDescent="0.25">
      <c r="A208" s="487">
        <v>329</v>
      </c>
      <c r="B208" s="488"/>
      <c r="C208" s="489"/>
      <c r="D208" s="146" t="s">
        <v>129</v>
      </c>
      <c r="E208" s="251">
        <f t="shared" ref="E208" si="59">E210+E209</f>
        <v>0</v>
      </c>
      <c r="F208" s="251">
        <f>F210+F209</f>
        <v>3500</v>
      </c>
      <c r="G208" s="251">
        <f t="shared" ref="G208:I208" si="60">G210+G209</f>
        <v>7000</v>
      </c>
      <c r="H208" s="251">
        <f t="shared" si="60"/>
        <v>7000</v>
      </c>
      <c r="I208" s="251">
        <f t="shared" si="60"/>
        <v>7000</v>
      </c>
      <c r="J208" s="407"/>
    </row>
    <row r="209" spans="1:10" s="149" customFormat="1" ht="30.75" customHeight="1" x14ac:dyDescent="0.25">
      <c r="A209" s="484">
        <v>3293</v>
      </c>
      <c r="B209" s="485"/>
      <c r="C209" s="486"/>
      <c r="D209" s="74" t="s">
        <v>224</v>
      </c>
      <c r="E209" s="239"/>
      <c r="F209" s="240">
        <v>500</v>
      </c>
      <c r="G209" s="236">
        <v>1000</v>
      </c>
      <c r="H209" s="236">
        <v>1000</v>
      </c>
      <c r="I209" s="236">
        <v>1000</v>
      </c>
      <c r="J209" s="401"/>
    </row>
    <row r="210" spans="1:10" ht="30.75" customHeight="1" x14ac:dyDescent="0.25">
      <c r="A210" s="484">
        <v>3299</v>
      </c>
      <c r="B210" s="485"/>
      <c r="C210" s="486"/>
      <c r="D210" s="74" t="s">
        <v>129</v>
      </c>
      <c r="E210" s="239"/>
      <c r="F210" s="240">
        <v>3000</v>
      </c>
      <c r="G210" s="236">
        <v>6000</v>
      </c>
      <c r="H210" s="236">
        <v>6000</v>
      </c>
      <c r="I210" s="236">
        <v>6000</v>
      </c>
      <c r="J210" s="401"/>
    </row>
    <row r="211" spans="1:10" s="4" customFormat="1" ht="30.75" customHeight="1" x14ac:dyDescent="0.25">
      <c r="A211" s="475">
        <v>37</v>
      </c>
      <c r="B211" s="476"/>
      <c r="C211" s="477"/>
      <c r="D211" s="272" t="s">
        <v>36</v>
      </c>
      <c r="E211" s="273">
        <v>150</v>
      </c>
      <c r="F211" s="251">
        <v>0</v>
      </c>
      <c r="G211" s="238">
        <v>1000</v>
      </c>
      <c r="H211" s="238">
        <v>1000</v>
      </c>
      <c r="I211" s="238">
        <v>1000</v>
      </c>
      <c r="J211" s="398"/>
    </row>
    <row r="212" spans="1:10" s="80" customFormat="1" ht="30.75" customHeight="1" x14ac:dyDescent="0.25">
      <c r="A212" s="478" t="s">
        <v>81</v>
      </c>
      <c r="B212" s="479"/>
      <c r="C212" s="480"/>
      <c r="D212" s="381" t="s">
        <v>73</v>
      </c>
      <c r="E212" s="233">
        <f>E213</f>
        <v>6000</v>
      </c>
      <c r="F212" s="233">
        <v>0</v>
      </c>
      <c r="G212" s="234">
        <f>G213</f>
        <v>12000</v>
      </c>
      <c r="H212" s="234">
        <f>H213</f>
        <v>0</v>
      </c>
      <c r="I212" s="234">
        <f>I213</f>
        <v>0</v>
      </c>
      <c r="J212" s="403"/>
    </row>
    <row r="213" spans="1:10" ht="30.75" customHeight="1" x14ac:dyDescent="0.25">
      <c r="A213" s="481">
        <v>32</v>
      </c>
      <c r="B213" s="482"/>
      <c r="C213" s="483"/>
      <c r="D213" s="382" t="s">
        <v>26</v>
      </c>
      <c r="E213" s="243">
        <v>6000</v>
      </c>
      <c r="F213" s="235">
        <v>0</v>
      </c>
      <c r="G213" s="236">
        <v>12000</v>
      </c>
      <c r="H213" s="236">
        <v>0</v>
      </c>
      <c r="I213" s="236">
        <v>0</v>
      </c>
      <c r="J213" s="401"/>
    </row>
    <row r="214" spans="1:10" s="5" customFormat="1" ht="30.75" customHeight="1" x14ac:dyDescent="0.25">
      <c r="A214" s="478" t="s">
        <v>279</v>
      </c>
      <c r="B214" s="479"/>
      <c r="C214" s="480"/>
      <c r="D214" s="381" t="s">
        <v>43</v>
      </c>
      <c r="E214" s="233">
        <v>0</v>
      </c>
      <c r="F214" s="233">
        <v>0</v>
      </c>
      <c r="G214" s="234">
        <f>G215</f>
        <v>900</v>
      </c>
      <c r="H214" s="234">
        <f>H215</f>
        <v>0</v>
      </c>
      <c r="I214" s="234">
        <f>I215</f>
        <v>0</v>
      </c>
      <c r="J214" s="403"/>
    </row>
    <row r="215" spans="1:10" ht="30.75" customHeight="1" x14ac:dyDescent="0.25">
      <c r="A215" s="481">
        <v>32</v>
      </c>
      <c r="B215" s="482"/>
      <c r="C215" s="483"/>
      <c r="D215" s="382" t="s">
        <v>26</v>
      </c>
      <c r="E215" s="243">
        <v>0</v>
      </c>
      <c r="F215" s="235">
        <v>0</v>
      </c>
      <c r="G215" s="236">
        <v>900</v>
      </c>
      <c r="H215" s="236">
        <v>0</v>
      </c>
      <c r="I215" s="236">
        <v>0</v>
      </c>
      <c r="J215" s="401"/>
    </row>
    <row r="216" spans="1:10" s="80" customFormat="1" ht="30.75" customHeight="1" x14ac:dyDescent="0.25">
      <c r="A216" s="478" t="s">
        <v>63</v>
      </c>
      <c r="B216" s="479"/>
      <c r="C216" s="480"/>
      <c r="D216" s="381" t="s">
        <v>43</v>
      </c>
      <c r="E216" s="233">
        <f t="shared" ref="E216" si="61">E217</f>
        <v>313448.76</v>
      </c>
      <c r="F216" s="233">
        <f>F217</f>
        <v>423965</v>
      </c>
      <c r="G216" s="233">
        <f t="shared" ref="G216:I216" si="62">G217</f>
        <v>436400</v>
      </c>
      <c r="H216" s="233">
        <f t="shared" si="62"/>
        <v>436400</v>
      </c>
      <c r="I216" s="233">
        <f t="shared" si="62"/>
        <v>436400</v>
      </c>
      <c r="J216" s="395"/>
    </row>
    <row r="217" spans="1:10" ht="30.75" customHeight="1" x14ac:dyDescent="0.25">
      <c r="A217" s="490">
        <v>3</v>
      </c>
      <c r="B217" s="491"/>
      <c r="C217" s="492"/>
      <c r="D217" s="382" t="s">
        <v>16</v>
      </c>
      <c r="E217" s="235">
        <f>SUM(E218+E235+E238)</f>
        <v>313448.76</v>
      </c>
      <c r="F217" s="235">
        <f>SUM(F218+F235+F238)</f>
        <v>423965</v>
      </c>
      <c r="G217" s="235">
        <f>SUM(G218+G235+G238)</f>
        <v>436400</v>
      </c>
      <c r="H217" s="235">
        <f>SUM(H218+H235+H238)</f>
        <v>436400</v>
      </c>
      <c r="I217" s="235">
        <f>SUM(I218+I235+I238)</f>
        <v>436400</v>
      </c>
      <c r="J217" s="396"/>
    </row>
    <row r="218" spans="1:10" s="4" customFormat="1" ht="30.75" customHeight="1" x14ac:dyDescent="0.25">
      <c r="A218" s="475">
        <v>32</v>
      </c>
      <c r="B218" s="476"/>
      <c r="C218" s="477"/>
      <c r="D218" s="392" t="s">
        <v>26</v>
      </c>
      <c r="E218" s="237">
        <v>245260.49</v>
      </c>
      <c r="F218" s="237">
        <f>SUM(F219+F223+F227+F230)</f>
        <v>333965</v>
      </c>
      <c r="G218" s="237">
        <f t="shared" ref="G218:I218" si="63">SUM(G219+G223+G227+G230)</f>
        <v>341400</v>
      </c>
      <c r="H218" s="237">
        <f t="shared" si="63"/>
        <v>341400</v>
      </c>
      <c r="I218" s="237">
        <f t="shared" si="63"/>
        <v>341400</v>
      </c>
      <c r="J218" s="397"/>
    </row>
    <row r="219" spans="1:10" ht="30.75" customHeight="1" x14ac:dyDescent="0.25">
      <c r="A219" s="484">
        <v>321</v>
      </c>
      <c r="B219" s="485"/>
      <c r="C219" s="486"/>
      <c r="D219" s="74" t="s">
        <v>111</v>
      </c>
      <c r="E219" s="240">
        <v>0</v>
      </c>
      <c r="F219" s="240">
        <f>SUM(F220:F222)</f>
        <v>59760</v>
      </c>
      <c r="G219" s="240">
        <f t="shared" ref="G219:I219" si="64">SUM(G220:G222)</f>
        <v>60800</v>
      </c>
      <c r="H219" s="240">
        <f t="shared" si="64"/>
        <v>60800</v>
      </c>
      <c r="I219" s="240">
        <f t="shared" si="64"/>
        <v>60800</v>
      </c>
      <c r="J219" s="400"/>
    </row>
    <row r="220" spans="1:10" ht="30.75" customHeight="1" x14ac:dyDescent="0.25">
      <c r="A220" s="484">
        <v>3211</v>
      </c>
      <c r="B220" s="485"/>
      <c r="C220" s="486"/>
      <c r="D220" s="74" t="s">
        <v>217</v>
      </c>
      <c r="E220" s="240"/>
      <c r="F220" s="240">
        <v>1500</v>
      </c>
      <c r="G220" s="240">
        <v>1500</v>
      </c>
      <c r="H220" s="240">
        <v>1500</v>
      </c>
      <c r="I220" s="240">
        <v>1500</v>
      </c>
      <c r="J220" s="400"/>
    </row>
    <row r="221" spans="1:10" ht="30.75" customHeight="1" x14ac:dyDescent="0.25">
      <c r="A221" s="484">
        <v>3212</v>
      </c>
      <c r="B221" s="485"/>
      <c r="C221" s="486"/>
      <c r="D221" s="74" t="s">
        <v>271</v>
      </c>
      <c r="E221" s="240"/>
      <c r="F221" s="240">
        <v>57960</v>
      </c>
      <c r="G221" s="240">
        <v>59000</v>
      </c>
      <c r="H221" s="240">
        <v>59000</v>
      </c>
      <c r="I221" s="240">
        <v>59000</v>
      </c>
      <c r="J221" s="400"/>
    </row>
    <row r="222" spans="1:10" ht="30.75" customHeight="1" x14ac:dyDescent="0.25">
      <c r="A222" s="484">
        <v>3213</v>
      </c>
      <c r="B222" s="485"/>
      <c r="C222" s="486"/>
      <c r="D222" s="74" t="s">
        <v>114</v>
      </c>
      <c r="E222" s="239"/>
      <c r="F222" s="240">
        <v>300</v>
      </c>
      <c r="G222" s="236">
        <v>300</v>
      </c>
      <c r="H222" s="236">
        <v>300</v>
      </c>
      <c r="I222" s="236">
        <v>300</v>
      </c>
      <c r="J222" s="401"/>
    </row>
    <row r="223" spans="1:10" ht="30.75" customHeight="1" x14ac:dyDescent="0.25">
      <c r="A223" s="484">
        <v>322</v>
      </c>
      <c r="B223" s="485"/>
      <c r="C223" s="486"/>
      <c r="D223" s="74" t="s">
        <v>116</v>
      </c>
      <c r="E223" s="239">
        <v>245226.99</v>
      </c>
      <c r="F223" s="240">
        <f>SUM(F224:F225)</f>
        <v>266305</v>
      </c>
      <c r="G223" s="240">
        <f>SUM(G224:G225)</f>
        <v>270000</v>
      </c>
      <c r="H223" s="240">
        <f>SUM(H224:H225)</f>
        <v>270000</v>
      </c>
      <c r="I223" s="240">
        <f>SUM(I224:I225)</f>
        <v>270000</v>
      </c>
      <c r="J223" s="400"/>
    </row>
    <row r="224" spans="1:10" ht="30.75" customHeight="1" x14ac:dyDescent="0.25">
      <c r="A224" s="484">
        <v>3221</v>
      </c>
      <c r="B224" s="485"/>
      <c r="C224" s="486"/>
      <c r="D224" s="74" t="s">
        <v>117</v>
      </c>
      <c r="E224" s="239"/>
      <c r="F224" s="240">
        <v>5000</v>
      </c>
      <c r="G224" s="236">
        <v>5000</v>
      </c>
      <c r="H224" s="236">
        <v>5000</v>
      </c>
      <c r="I224" s="236">
        <v>5000</v>
      </c>
      <c r="J224" s="401"/>
    </row>
    <row r="225" spans="1:10" ht="30.75" customHeight="1" x14ac:dyDescent="0.25">
      <c r="A225" s="484">
        <v>3222</v>
      </c>
      <c r="B225" s="485"/>
      <c r="C225" s="486"/>
      <c r="D225" s="74" t="s">
        <v>118</v>
      </c>
      <c r="E225" s="239"/>
      <c r="F225" s="240">
        <v>261305</v>
      </c>
      <c r="G225" s="236">
        <v>265000</v>
      </c>
      <c r="H225" s="236">
        <v>265000</v>
      </c>
      <c r="I225" s="236">
        <v>265000</v>
      </c>
      <c r="J225" s="401"/>
    </row>
    <row r="226" spans="1:10" ht="30.75" customHeight="1" x14ac:dyDescent="0.25">
      <c r="A226" s="484">
        <v>3227</v>
      </c>
      <c r="B226" s="485"/>
      <c r="C226" s="486"/>
      <c r="D226" s="74" t="s">
        <v>169</v>
      </c>
      <c r="E226" s="239"/>
      <c r="F226" s="240">
        <v>0</v>
      </c>
      <c r="G226" s="236">
        <v>0</v>
      </c>
      <c r="H226" s="236">
        <v>0</v>
      </c>
      <c r="I226" s="236">
        <v>0</v>
      </c>
      <c r="J226" s="401"/>
    </row>
    <row r="227" spans="1:10" ht="30.75" customHeight="1" x14ac:dyDescent="0.25">
      <c r="A227" s="484">
        <v>323</v>
      </c>
      <c r="B227" s="485"/>
      <c r="C227" s="486"/>
      <c r="D227" s="74" t="s">
        <v>121</v>
      </c>
      <c r="E227" s="239">
        <v>33.5</v>
      </c>
      <c r="F227" s="239">
        <f t="shared" ref="F227:I227" si="65">SUM(F228:F229)</f>
        <v>500</v>
      </c>
      <c r="G227" s="239">
        <f t="shared" si="65"/>
        <v>500</v>
      </c>
      <c r="H227" s="239">
        <f t="shared" si="65"/>
        <v>500</v>
      </c>
      <c r="I227" s="239">
        <f t="shared" si="65"/>
        <v>500</v>
      </c>
      <c r="J227" s="399"/>
    </row>
    <row r="228" spans="1:10" ht="30.75" customHeight="1" x14ac:dyDescent="0.25">
      <c r="A228" s="484">
        <v>3231</v>
      </c>
      <c r="B228" s="485"/>
      <c r="C228" s="486"/>
      <c r="D228" s="74" t="s">
        <v>122</v>
      </c>
      <c r="E228" s="239"/>
      <c r="F228" s="240">
        <v>300</v>
      </c>
      <c r="G228" s="236">
        <v>300</v>
      </c>
      <c r="H228" s="236">
        <v>300</v>
      </c>
      <c r="I228" s="236">
        <v>300</v>
      </c>
      <c r="J228" s="401"/>
    </row>
    <row r="229" spans="1:10" ht="30.75" customHeight="1" x14ac:dyDescent="0.25">
      <c r="A229" s="484">
        <v>3239</v>
      </c>
      <c r="B229" s="485"/>
      <c r="C229" s="486"/>
      <c r="D229" s="74" t="s">
        <v>128</v>
      </c>
      <c r="E229" s="239"/>
      <c r="F229" s="240">
        <v>200</v>
      </c>
      <c r="G229" s="236">
        <v>200</v>
      </c>
      <c r="H229" s="236">
        <v>200</v>
      </c>
      <c r="I229" s="236">
        <v>200</v>
      </c>
      <c r="J229" s="401"/>
    </row>
    <row r="230" spans="1:10" ht="30.75" customHeight="1" x14ac:dyDescent="0.25">
      <c r="A230" s="484">
        <v>329</v>
      </c>
      <c r="B230" s="485"/>
      <c r="C230" s="486"/>
      <c r="D230" s="74" t="s">
        <v>129</v>
      </c>
      <c r="E230" s="240">
        <v>0</v>
      </c>
      <c r="F230" s="240">
        <f t="shared" ref="F230:I230" si="66">SUM(F231:F234)</f>
        <v>7400</v>
      </c>
      <c r="G230" s="240">
        <f t="shared" si="66"/>
        <v>10100</v>
      </c>
      <c r="H230" s="240">
        <f t="shared" si="66"/>
        <v>10100</v>
      </c>
      <c r="I230" s="240">
        <f t="shared" si="66"/>
        <v>10100</v>
      </c>
      <c r="J230" s="400"/>
    </row>
    <row r="231" spans="1:10" ht="42" customHeight="1" x14ac:dyDescent="0.25">
      <c r="A231" s="484">
        <v>3291</v>
      </c>
      <c r="B231" s="485"/>
      <c r="C231" s="486"/>
      <c r="D231" s="74" t="s">
        <v>136</v>
      </c>
      <c r="E231" s="239"/>
      <c r="F231" s="240">
        <v>200</v>
      </c>
      <c r="G231" s="236">
        <v>400</v>
      </c>
      <c r="H231" s="236">
        <v>400</v>
      </c>
      <c r="I231" s="236">
        <v>400</v>
      </c>
      <c r="J231" s="401"/>
    </row>
    <row r="232" spans="1:10" ht="42" customHeight="1" x14ac:dyDescent="0.25">
      <c r="A232" s="484">
        <v>3295</v>
      </c>
      <c r="B232" s="485"/>
      <c r="C232" s="486"/>
      <c r="D232" s="74" t="s">
        <v>184</v>
      </c>
      <c r="E232" s="239"/>
      <c r="F232" s="240">
        <v>7200</v>
      </c>
      <c r="G232" s="236">
        <v>9400</v>
      </c>
      <c r="H232" s="236">
        <v>9400</v>
      </c>
      <c r="I232" s="236">
        <v>9400</v>
      </c>
      <c r="J232" s="401"/>
    </row>
    <row r="233" spans="1:10" ht="30.75" customHeight="1" x14ac:dyDescent="0.25">
      <c r="A233" s="484">
        <v>3296</v>
      </c>
      <c r="B233" s="485"/>
      <c r="C233" s="486"/>
      <c r="D233" s="74" t="s">
        <v>170</v>
      </c>
      <c r="E233" s="239"/>
      <c r="F233" s="240">
        <v>0</v>
      </c>
      <c r="G233" s="236">
        <v>0</v>
      </c>
      <c r="H233" s="236">
        <v>0</v>
      </c>
      <c r="I233" s="236">
        <v>0</v>
      </c>
      <c r="J233" s="401"/>
    </row>
    <row r="234" spans="1:10" ht="30.75" customHeight="1" x14ac:dyDescent="0.25">
      <c r="A234" s="484">
        <v>3299</v>
      </c>
      <c r="B234" s="485"/>
      <c r="C234" s="486"/>
      <c r="D234" s="74" t="s">
        <v>129</v>
      </c>
      <c r="E234" s="239"/>
      <c r="F234" s="240">
        <v>0</v>
      </c>
      <c r="G234" s="236">
        <v>300</v>
      </c>
      <c r="H234" s="236">
        <v>300</v>
      </c>
      <c r="I234" s="236">
        <v>300</v>
      </c>
      <c r="J234" s="401"/>
    </row>
    <row r="235" spans="1:10" s="4" customFormat="1" ht="30.75" customHeight="1" x14ac:dyDescent="0.25">
      <c r="A235" s="384">
        <v>34</v>
      </c>
      <c r="B235" s="488"/>
      <c r="C235" s="489"/>
      <c r="D235" s="146" t="s">
        <v>176</v>
      </c>
      <c r="E235" s="251">
        <f t="shared" ref="E235" si="67">SUM(E236:E237)</f>
        <v>0</v>
      </c>
      <c r="F235" s="251">
        <f>SUM(F236:F237)</f>
        <v>0</v>
      </c>
      <c r="G235" s="238">
        <v>0</v>
      </c>
      <c r="H235" s="238">
        <v>0</v>
      </c>
      <c r="I235" s="238">
        <v>0</v>
      </c>
      <c r="J235" s="398"/>
    </row>
    <row r="236" spans="1:10" ht="30.75" customHeight="1" x14ac:dyDescent="0.25">
      <c r="A236" s="484">
        <v>343</v>
      </c>
      <c r="B236" s="485"/>
      <c r="C236" s="486"/>
      <c r="D236" s="74" t="s">
        <v>176</v>
      </c>
      <c r="E236" s="239"/>
      <c r="F236" s="240">
        <v>0</v>
      </c>
      <c r="G236" s="236">
        <v>0</v>
      </c>
      <c r="H236" s="236">
        <v>0</v>
      </c>
      <c r="I236" s="236">
        <v>0</v>
      </c>
      <c r="J236" s="401"/>
    </row>
    <row r="237" spans="1:10" ht="30.75" customHeight="1" x14ac:dyDescent="0.25">
      <c r="A237" s="484">
        <v>3433</v>
      </c>
      <c r="B237" s="485"/>
      <c r="C237" s="486"/>
      <c r="D237" s="74" t="s">
        <v>139</v>
      </c>
      <c r="E237" s="239"/>
      <c r="F237" s="240">
        <v>0</v>
      </c>
      <c r="G237" s="236">
        <v>0</v>
      </c>
      <c r="H237" s="236">
        <v>0</v>
      </c>
      <c r="I237" s="236">
        <v>0</v>
      </c>
      <c r="J237" s="401"/>
    </row>
    <row r="238" spans="1:10" s="4" customFormat="1" ht="30.75" customHeight="1" x14ac:dyDescent="0.25">
      <c r="A238" s="475">
        <v>37</v>
      </c>
      <c r="B238" s="476"/>
      <c r="C238" s="477"/>
      <c r="D238" s="272" t="s">
        <v>36</v>
      </c>
      <c r="E238" s="251">
        <v>68188.27</v>
      </c>
      <c r="F238" s="251">
        <f>F239</f>
        <v>90000</v>
      </c>
      <c r="G238" s="251">
        <f>G239</f>
        <v>95000</v>
      </c>
      <c r="H238" s="251">
        <f>H239</f>
        <v>95000</v>
      </c>
      <c r="I238" s="251">
        <f>I239</f>
        <v>95000</v>
      </c>
      <c r="J238" s="407"/>
    </row>
    <row r="239" spans="1:10" ht="30.75" customHeight="1" x14ac:dyDescent="0.25">
      <c r="A239" s="484">
        <v>372</v>
      </c>
      <c r="B239" s="485"/>
      <c r="C239" s="486"/>
      <c r="D239" s="74" t="s">
        <v>140</v>
      </c>
      <c r="E239" s="240">
        <v>68188.27</v>
      </c>
      <c r="F239" s="240">
        <f>SUM(F240:F241)</f>
        <v>90000</v>
      </c>
      <c r="G239" s="240">
        <f t="shared" ref="G239:I239" si="68">SUM(G240:G241)</f>
        <v>95000</v>
      </c>
      <c r="H239" s="240">
        <f t="shared" si="68"/>
        <v>95000</v>
      </c>
      <c r="I239" s="240">
        <f t="shared" si="68"/>
        <v>95000</v>
      </c>
      <c r="J239" s="400"/>
    </row>
    <row r="240" spans="1:10" ht="30.75" customHeight="1" x14ac:dyDescent="0.25">
      <c r="A240" s="484">
        <v>3721</v>
      </c>
      <c r="B240" s="485"/>
      <c r="C240" s="486"/>
      <c r="D240" s="74" t="s">
        <v>141</v>
      </c>
      <c r="E240" s="239">
        <v>68188.27</v>
      </c>
      <c r="F240" s="240">
        <v>0</v>
      </c>
      <c r="G240" s="236">
        <v>0</v>
      </c>
      <c r="H240" s="236">
        <v>0</v>
      </c>
      <c r="I240" s="236">
        <v>0</v>
      </c>
      <c r="J240" s="401"/>
    </row>
    <row r="241" spans="1:10" ht="30.75" customHeight="1" x14ac:dyDescent="0.25">
      <c r="A241" s="484">
        <v>3722</v>
      </c>
      <c r="B241" s="485"/>
      <c r="C241" s="486"/>
      <c r="D241" s="74" t="s">
        <v>142</v>
      </c>
      <c r="E241" s="239"/>
      <c r="F241" s="240">
        <v>90000</v>
      </c>
      <c r="G241" s="236">
        <v>95000</v>
      </c>
      <c r="H241" s="236">
        <v>95000</v>
      </c>
      <c r="I241" s="236">
        <v>95000</v>
      </c>
      <c r="J241" s="401"/>
    </row>
    <row r="242" spans="1:10" s="80" customFormat="1" ht="30.75" customHeight="1" x14ac:dyDescent="0.25">
      <c r="A242" s="478" t="s">
        <v>68</v>
      </c>
      <c r="B242" s="479"/>
      <c r="C242" s="480"/>
      <c r="D242" s="381" t="s">
        <v>45</v>
      </c>
      <c r="E242" s="233">
        <f t="shared" ref="E242" si="69">E243</f>
        <v>3760.2</v>
      </c>
      <c r="F242" s="233">
        <f>F243</f>
        <v>5800</v>
      </c>
      <c r="G242" s="233">
        <f>G243+G258</f>
        <v>9450</v>
      </c>
      <c r="H242" s="233">
        <f>H243+H258</f>
        <v>9450</v>
      </c>
      <c r="I242" s="233">
        <f>I243+I258</f>
        <v>9450</v>
      </c>
      <c r="J242" s="395"/>
    </row>
    <row r="243" spans="1:10" s="4" customFormat="1" ht="30.75" customHeight="1" x14ac:dyDescent="0.25">
      <c r="A243" s="475">
        <v>32</v>
      </c>
      <c r="B243" s="476"/>
      <c r="C243" s="477"/>
      <c r="D243" s="392" t="s">
        <v>26</v>
      </c>
      <c r="E243" s="237">
        <v>3760.2</v>
      </c>
      <c r="F243" s="237">
        <f>SUM(F244+F246+F249+F253)</f>
        <v>5800</v>
      </c>
      <c r="G243" s="237">
        <f t="shared" ref="G243:I243" si="70">SUM(G244+G246+G249+G253)</f>
        <v>7450</v>
      </c>
      <c r="H243" s="237">
        <f t="shared" si="70"/>
        <v>7450</v>
      </c>
      <c r="I243" s="237">
        <f t="shared" si="70"/>
        <v>7450</v>
      </c>
      <c r="J243" s="397"/>
    </row>
    <row r="244" spans="1:10" ht="30.75" customHeight="1" x14ac:dyDescent="0.25">
      <c r="A244" s="487">
        <v>321</v>
      </c>
      <c r="B244" s="488"/>
      <c r="C244" s="489"/>
      <c r="D244" s="74" t="s">
        <v>111</v>
      </c>
      <c r="E244" s="240">
        <v>1205</v>
      </c>
      <c r="F244" s="240">
        <f>F245</f>
        <v>1200</v>
      </c>
      <c r="G244" s="240">
        <f t="shared" ref="G244:I244" si="71">G245</f>
        <v>1200</v>
      </c>
      <c r="H244" s="240">
        <f t="shared" si="71"/>
        <v>1200</v>
      </c>
      <c r="I244" s="240">
        <f t="shared" si="71"/>
        <v>1200</v>
      </c>
      <c r="J244" s="400"/>
    </row>
    <row r="245" spans="1:10" ht="30.75" customHeight="1" x14ac:dyDescent="0.25">
      <c r="A245" s="484">
        <v>3211</v>
      </c>
      <c r="B245" s="485"/>
      <c r="C245" s="486"/>
      <c r="D245" s="74" t="s">
        <v>112</v>
      </c>
      <c r="E245" s="239"/>
      <c r="F245" s="240">
        <v>1200</v>
      </c>
      <c r="G245" s="236">
        <v>1200</v>
      </c>
      <c r="H245" s="236">
        <v>1200</v>
      </c>
      <c r="I245" s="236">
        <v>1200</v>
      </c>
      <c r="J245" s="401"/>
    </row>
    <row r="246" spans="1:10" ht="30.75" customHeight="1" x14ac:dyDescent="0.25">
      <c r="A246" s="487">
        <v>322</v>
      </c>
      <c r="B246" s="488"/>
      <c r="C246" s="489"/>
      <c r="D246" s="79" t="s">
        <v>116</v>
      </c>
      <c r="E246" s="249">
        <v>430.45</v>
      </c>
      <c r="F246" s="249">
        <f t="shared" ref="F246:I246" si="72">F247+F248</f>
        <v>2500</v>
      </c>
      <c r="G246" s="249">
        <f t="shared" si="72"/>
        <v>3000</v>
      </c>
      <c r="H246" s="249">
        <f t="shared" si="72"/>
        <v>3000</v>
      </c>
      <c r="I246" s="249">
        <f t="shared" si="72"/>
        <v>3000</v>
      </c>
      <c r="J246" s="400"/>
    </row>
    <row r="247" spans="1:10" ht="30.75" customHeight="1" x14ac:dyDescent="0.25">
      <c r="A247" s="484">
        <v>3221</v>
      </c>
      <c r="B247" s="485"/>
      <c r="C247" s="486"/>
      <c r="D247" s="79" t="s">
        <v>117</v>
      </c>
      <c r="E247" s="248"/>
      <c r="F247" s="249">
        <v>2500</v>
      </c>
      <c r="G247" s="236">
        <v>2500</v>
      </c>
      <c r="H247" s="236">
        <v>2500</v>
      </c>
      <c r="I247" s="236">
        <v>2500</v>
      </c>
      <c r="J247" s="401"/>
    </row>
    <row r="248" spans="1:10" ht="30.75" customHeight="1" x14ac:dyDescent="0.25">
      <c r="A248" s="484">
        <v>3222</v>
      </c>
      <c r="B248" s="485"/>
      <c r="C248" s="486"/>
      <c r="D248" s="79" t="s">
        <v>278</v>
      </c>
      <c r="E248" s="248">
        <v>0</v>
      </c>
      <c r="F248" s="249">
        <v>0</v>
      </c>
      <c r="G248" s="236">
        <v>500</v>
      </c>
      <c r="H248" s="236">
        <v>500</v>
      </c>
      <c r="I248" s="236">
        <v>500</v>
      </c>
      <c r="J248" s="401"/>
    </row>
    <row r="249" spans="1:10" ht="30.75" customHeight="1" x14ac:dyDescent="0.25">
      <c r="A249" s="487">
        <v>323</v>
      </c>
      <c r="B249" s="488"/>
      <c r="C249" s="489"/>
      <c r="D249" s="79" t="s">
        <v>121</v>
      </c>
      <c r="E249" s="249">
        <v>1746.75</v>
      </c>
      <c r="F249" s="249">
        <f t="shared" ref="F249:G249" si="73">SUM(F250:F252)</f>
        <v>2075</v>
      </c>
      <c r="G249" s="249">
        <f t="shared" si="73"/>
        <v>1900</v>
      </c>
      <c r="H249" s="249">
        <f t="shared" ref="H249:I249" si="74">SUM(H250:H252)</f>
        <v>1900</v>
      </c>
      <c r="I249" s="249">
        <f t="shared" si="74"/>
        <v>1900</v>
      </c>
      <c r="J249" s="401"/>
    </row>
    <row r="250" spans="1:10" ht="30.75" customHeight="1" x14ac:dyDescent="0.25">
      <c r="A250" s="484">
        <v>3231</v>
      </c>
      <c r="B250" s="485"/>
      <c r="C250" s="486"/>
      <c r="D250" s="79" t="s">
        <v>225</v>
      </c>
      <c r="E250" s="248"/>
      <c r="F250" s="249">
        <v>1000</v>
      </c>
      <c r="G250" s="236">
        <v>500</v>
      </c>
      <c r="H250" s="236">
        <v>500</v>
      </c>
      <c r="I250" s="236">
        <v>500</v>
      </c>
      <c r="J250" s="401"/>
    </row>
    <row r="251" spans="1:10" ht="30.75" customHeight="1" x14ac:dyDescent="0.25">
      <c r="A251" s="484">
        <v>3235</v>
      </c>
      <c r="B251" s="485"/>
      <c r="C251" s="486"/>
      <c r="D251" s="79" t="s">
        <v>226</v>
      </c>
      <c r="E251" s="248"/>
      <c r="F251" s="249">
        <v>700</v>
      </c>
      <c r="G251" s="236">
        <v>900</v>
      </c>
      <c r="H251" s="236">
        <v>900</v>
      </c>
      <c r="I251" s="236">
        <v>900</v>
      </c>
      <c r="J251" s="401"/>
    </row>
    <row r="252" spans="1:10" ht="30.75" customHeight="1" x14ac:dyDescent="0.25">
      <c r="A252" s="484">
        <v>3239</v>
      </c>
      <c r="B252" s="485"/>
      <c r="C252" s="486"/>
      <c r="D252" s="79" t="s">
        <v>227</v>
      </c>
      <c r="E252" s="248"/>
      <c r="F252" s="249">
        <v>375</v>
      </c>
      <c r="G252" s="236">
        <v>500</v>
      </c>
      <c r="H252" s="236">
        <v>500</v>
      </c>
      <c r="I252" s="236">
        <v>500</v>
      </c>
      <c r="J252" s="401"/>
    </row>
    <row r="253" spans="1:10" s="4" customFormat="1" ht="30.75" customHeight="1" x14ac:dyDescent="0.25">
      <c r="A253" s="487">
        <v>329</v>
      </c>
      <c r="B253" s="488"/>
      <c r="C253" s="489"/>
      <c r="D253" s="145" t="s">
        <v>129</v>
      </c>
      <c r="E253" s="253">
        <v>378</v>
      </c>
      <c r="F253" s="253">
        <f t="shared" ref="F253:I253" si="75">F256+F254+F255+F257</f>
        <v>25</v>
      </c>
      <c r="G253" s="253">
        <f t="shared" si="75"/>
        <v>1350</v>
      </c>
      <c r="H253" s="253">
        <f t="shared" si="75"/>
        <v>1350</v>
      </c>
      <c r="I253" s="253">
        <f t="shared" si="75"/>
        <v>1350</v>
      </c>
      <c r="J253" s="407"/>
    </row>
    <row r="254" spans="1:10" ht="41.25" customHeight="1" x14ac:dyDescent="0.25">
      <c r="A254" s="484">
        <v>3291</v>
      </c>
      <c r="B254" s="485"/>
      <c r="C254" s="486"/>
      <c r="D254" s="79" t="s">
        <v>136</v>
      </c>
      <c r="E254" s="248"/>
      <c r="F254" s="249">
        <v>0</v>
      </c>
      <c r="G254" s="236">
        <v>0</v>
      </c>
      <c r="H254" s="236">
        <v>0</v>
      </c>
      <c r="I254" s="236">
        <v>0</v>
      </c>
      <c r="J254" s="401"/>
    </row>
    <row r="255" spans="1:10" ht="41.25" customHeight="1" x14ac:dyDescent="0.25">
      <c r="A255" s="484">
        <v>3293</v>
      </c>
      <c r="B255" s="485"/>
      <c r="C255" s="486"/>
      <c r="D255" s="79" t="s">
        <v>131</v>
      </c>
      <c r="E255" s="248">
        <v>0</v>
      </c>
      <c r="F255" s="249">
        <v>0</v>
      </c>
      <c r="G255" s="236">
        <v>1000</v>
      </c>
      <c r="H255" s="236">
        <v>1000</v>
      </c>
      <c r="I255" s="236">
        <v>1000</v>
      </c>
      <c r="J255" s="401"/>
    </row>
    <row r="256" spans="1:10" ht="30.75" customHeight="1" x14ac:dyDescent="0.25">
      <c r="A256" s="484">
        <v>3294</v>
      </c>
      <c r="B256" s="485"/>
      <c r="C256" s="486"/>
      <c r="D256" s="79" t="s">
        <v>132</v>
      </c>
      <c r="E256" s="248"/>
      <c r="F256" s="249">
        <v>25</v>
      </c>
      <c r="G256" s="236">
        <v>50</v>
      </c>
      <c r="H256" s="236">
        <v>50</v>
      </c>
      <c r="I256" s="236">
        <v>50</v>
      </c>
      <c r="J256" s="401"/>
    </row>
    <row r="257" spans="1:10" ht="30.75" customHeight="1" x14ac:dyDescent="0.25">
      <c r="A257" s="484">
        <v>3299</v>
      </c>
      <c r="B257" s="485"/>
      <c r="C257" s="486"/>
      <c r="D257" s="79" t="s">
        <v>129</v>
      </c>
      <c r="E257" s="248">
        <v>0</v>
      </c>
      <c r="F257" s="249">
        <v>0</v>
      </c>
      <c r="G257" s="376">
        <v>300</v>
      </c>
      <c r="H257" s="376">
        <v>300</v>
      </c>
      <c r="I257" s="376">
        <v>300</v>
      </c>
      <c r="J257" s="401"/>
    </row>
    <row r="258" spans="1:10" ht="30.75" customHeight="1" x14ac:dyDescent="0.25">
      <c r="A258" s="384">
        <v>38</v>
      </c>
      <c r="B258" s="385"/>
      <c r="C258" s="386"/>
      <c r="D258" s="145" t="s">
        <v>275</v>
      </c>
      <c r="E258" s="252">
        <f t="shared" ref="E258:I259" si="76">E259</f>
        <v>0</v>
      </c>
      <c r="F258" s="252">
        <f t="shared" si="76"/>
        <v>0</v>
      </c>
      <c r="G258" s="252">
        <f t="shared" si="76"/>
        <v>2000</v>
      </c>
      <c r="H258" s="252">
        <f t="shared" si="76"/>
        <v>2000</v>
      </c>
      <c r="I258" s="252">
        <f t="shared" si="76"/>
        <v>2000</v>
      </c>
      <c r="J258" s="406"/>
    </row>
    <row r="259" spans="1:10" ht="30.75" customHeight="1" x14ac:dyDescent="0.25">
      <c r="A259" s="484">
        <v>381</v>
      </c>
      <c r="B259" s="485"/>
      <c r="C259" s="486"/>
      <c r="D259" s="79" t="s">
        <v>213</v>
      </c>
      <c r="E259" s="248">
        <f t="shared" si="76"/>
        <v>0</v>
      </c>
      <c r="F259" s="248">
        <f t="shared" si="76"/>
        <v>0</v>
      </c>
      <c r="G259" s="248">
        <f t="shared" si="76"/>
        <v>2000</v>
      </c>
      <c r="H259" s="248">
        <f t="shared" si="76"/>
        <v>2000</v>
      </c>
      <c r="I259" s="248">
        <f t="shared" si="76"/>
        <v>2000</v>
      </c>
      <c r="J259" s="399"/>
    </row>
    <row r="260" spans="1:10" ht="30.75" customHeight="1" x14ac:dyDescent="0.25">
      <c r="A260" s="484">
        <v>3811</v>
      </c>
      <c r="B260" s="485"/>
      <c r="C260" s="486"/>
      <c r="D260" s="79" t="s">
        <v>276</v>
      </c>
      <c r="E260" s="248">
        <v>0</v>
      </c>
      <c r="F260" s="248">
        <v>0</v>
      </c>
      <c r="G260" s="248">
        <v>2000</v>
      </c>
      <c r="H260" s="248">
        <v>2000</v>
      </c>
      <c r="I260" s="248">
        <v>2000</v>
      </c>
      <c r="J260" s="399"/>
    </row>
    <row r="261" spans="1:10" s="5" customFormat="1" ht="30.75" customHeight="1" x14ac:dyDescent="0.25">
      <c r="A261" s="478" t="s">
        <v>259</v>
      </c>
      <c r="B261" s="479"/>
      <c r="C261" s="480"/>
      <c r="D261" s="381" t="s">
        <v>260</v>
      </c>
      <c r="E261" s="233">
        <f>E262</f>
        <v>0</v>
      </c>
      <c r="F261" s="233">
        <v>0</v>
      </c>
      <c r="G261" s="234">
        <f>G262</f>
        <v>1600</v>
      </c>
      <c r="H261" s="234">
        <f>H262</f>
        <v>0</v>
      </c>
      <c r="I261" s="234">
        <f>I262</f>
        <v>0</v>
      </c>
      <c r="J261" s="403"/>
    </row>
    <row r="262" spans="1:10" ht="30.75" customHeight="1" x14ac:dyDescent="0.25">
      <c r="A262" s="481">
        <v>32</v>
      </c>
      <c r="B262" s="482"/>
      <c r="C262" s="483"/>
      <c r="D262" s="382" t="s">
        <v>26</v>
      </c>
      <c r="E262" s="243">
        <v>0</v>
      </c>
      <c r="F262" s="235">
        <v>0</v>
      </c>
      <c r="G262" s="236">
        <v>1600</v>
      </c>
      <c r="H262" s="236">
        <v>0</v>
      </c>
      <c r="I262" s="236">
        <v>0</v>
      </c>
      <c r="J262" s="401"/>
    </row>
    <row r="263" spans="1:10" s="5" customFormat="1" ht="30.75" customHeight="1" x14ac:dyDescent="0.25">
      <c r="A263" s="478" t="s">
        <v>80</v>
      </c>
      <c r="B263" s="479"/>
      <c r="C263" s="480"/>
      <c r="D263" s="381" t="s">
        <v>187</v>
      </c>
      <c r="E263" s="234">
        <f t="shared" ref="E263:I263" si="77">E264</f>
        <v>800</v>
      </c>
      <c r="F263" s="234">
        <f t="shared" si="77"/>
        <v>0</v>
      </c>
      <c r="G263" s="234">
        <f t="shared" si="77"/>
        <v>5000</v>
      </c>
      <c r="H263" s="234">
        <f t="shared" si="77"/>
        <v>0</v>
      </c>
      <c r="I263" s="234">
        <f t="shared" si="77"/>
        <v>0</v>
      </c>
      <c r="J263" s="403"/>
    </row>
    <row r="264" spans="1:10" ht="30.75" customHeight="1" x14ac:dyDescent="0.25">
      <c r="A264" s="490">
        <v>32</v>
      </c>
      <c r="B264" s="491"/>
      <c r="C264" s="492"/>
      <c r="D264" s="382" t="s">
        <v>160</v>
      </c>
      <c r="E264" s="243">
        <v>800</v>
      </c>
      <c r="F264" s="235">
        <v>0</v>
      </c>
      <c r="G264" s="236">
        <f>SUM(G265+G268+G274+G278)</f>
        <v>5000</v>
      </c>
      <c r="H264" s="236">
        <f>SUM(H265+H268+H274+H278)</f>
        <v>0</v>
      </c>
      <c r="I264" s="236">
        <f>SUM(I265+I268+I274+I278)</f>
        <v>0</v>
      </c>
      <c r="J264" s="401"/>
    </row>
    <row r="265" spans="1:10" ht="30.75" customHeight="1" x14ac:dyDescent="0.25">
      <c r="A265" s="502">
        <v>321</v>
      </c>
      <c r="B265" s="503"/>
      <c r="C265" s="504"/>
      <c r="D265" s="74" t="s">
        <v>111</v>
      </c>
      <c r="E265" s="239"/>
      <c r="F265" s="240">
        <v>0</v>
      </c>
      <c r="G265" s="236">
        <v>0</v>
      </c>
      <c r="H265" s="236">
        <v>0</v>
      </c>
      <c r="I265" s="236">
        <v>0</v>
      </c>
      <c r="J265" s="401"/>
    </row>
    <row r="266" spans="1:10" ht="30.75" customHeight="1" x14ac:dyDescent="0.25">
      <c r="A266" s="502">
        <v>3211</v>
      </c>
      <c r="B266" s="503"/>
      <c r="C266" s="504"/>
      <c r="D266" s="74" t="s">
        <v>112</v>
      </c>
      <c r="E266" s="239"/>
      <c r="F266" s="240">
        <v>0</v>
      </c>
      <c r="G266" s="236">
        <v>0</v>
      </c>
      <c r="H266" s="236">
        <v>0</v>
      </c>
      <c r="I266" s="236">
        <v>0</v>
      </c>
      <c r="J266" s="401"/>
    </row>
    <row r="267" spans="1:10" ht="30.75" customHeight="1" x14ac:dyDescent="0.25">
      <c r="A267" s="502">
        <v>3213</v>
      </c>
      <c r="B267" s="503"/>
      <c r="C267" s="504"/>
      <c r="D267" s="74" t="s">
        <v>114</v>
      </c>
      <c r="E267" s="239"/>
      <c r="F267" s="240">
        <v>0</v>
      </c>
      <c r="G267" s="236">
        <v>0</v>
      </c>
      <c r="H267" s="236">
        <v>0</v>
      </c>
      <c r="I267" s="236">
        <v>0</v>
      </c>
      <c r="J267" s="401"/>
    </row>
    <row r="268" spans="1:10" ht="30.75" customHeight="1" x14ac:dyDescent="0.25">
      <c r="A268" s="502">
        <v>322</v>
      </c>
      <c r="B268" s="503"/>
      <c r="C268" s="504"/>
      <c r="D268" s="74" t="s">
        <v>116</v>
      </c>
      <c r="E268" s="239"/>
      <c r="F268" s="240">
        <v>0</v>
      </c>
      <c r="G268" s="236">
        <f>G269+G270+G271+G272+G273</f>
        <v>4000</v>
      </c>
      <c r="H268" s="236">
        <f>H269+H270+H271+H272+H273</f>
        <v>0</v>
      </c>
      <c r="I268" s="236">
        <f>I269+I270+I271+I272+I273</f>
        <v>0</v>
      </c>
      <c r="J268" s="401"/>
    </row>
    <row r="269" spans="1:10" ht="30.75" customHeight="1" x14ac:dyDescent="0.25">
      <c r="A269" s="502">
        <v>3221</v>
      </c>
      <c r="B269" s="503"/>
      <c r="C269" s="504"/>
      <c r="D269" s="74" t="s">
        <v>117</v>
      </c>
      <c r="E269" s="239"/>
      <c r="F269" s="240">
        <v>0</v>
      </c>
      <c r="G269" s="236">
        <v>2000</v>
      </c>
      <c r="H269" s="236">
        <v>0</v>
      </c>
      <c r="I269" s="236">
        <v>0</v>
      </c>
      <c r="J269" s="401"/>
    </row>
    <row r="270" spans="1:10" ht="30.75" customHeight="1" x14ac:dyDescent="0.25">
      <c r="A270" s="502">
        <v>3222</v>
      </c>
      <c r="B270" s="503"/>
      <c r="C270" s="504"/>
      <c r="D270" s="74" t="s">
        <v>118</v>
      </c>
      <c r="E270" s="239"/>
      <c r="F270" s="240">
        <v>0</v>
      </c>
      <c r="G270" s="236">
        <v>0</v>
      </c>
      <c r="H270" s="236">
        <v>0</v>
      </c>
      <c r="I270" s="236">
        <v>0</v>
      </c>
      <c r="J270" s="401"/>
    </row>
    <row r="271" spans="1:10" ht="30.75" customHeight="1" x14ac:dyDescent="0.25">
      <c r="A271" s="502">
        <v>3223</v>
      </c>
      <c r="B271" s="503"/>
      <c r="C271" s="504"/>
      <c r="D271" s="74" t="s">
        <v>119</v>
      </c>
      <c r="E271" s="239"/>
      <c r="F271" s="240">
        <v>0</v>
      </c>
      <c r="G271" s="236">
        <v>0</v>
      </c>
      <c r="H271" s="236">
        <v>0</v>
      </c>
      <c r="I271" s="236">
        <v>0</v>
      </c>
      <c r="J271" s="401"/>
    </row>
    <row r="272" spans="1:10" ht="30.75" customHeight="1" x14ac:dyDescent="0.25">
      <c r="A272" s="502">
        <v>3224</v>
      </c>
      <c r="B272" s="503"/>
      <c r="C272" s="504"/>
      <c r="D272" s="74" t="s">
        <v>173</v>
      </c>
      <c r="E272" s="239"/>
      <c r="F272" s="240">
        <v>0</v>
      </c>
      <c r="G272" s="236">
        <v>2000</v>
      </c>
      <c r="H272" s="236">
        <v>0</v>
      </c>
      <c r="I272" s="236">
        <v>0</v>
      </c>
      <c r="J272" s="401"/>
    </row>
    <row r="273" spans="1:16" ht="30.75" customHeight="1" x14ac:dyDescent="0.25">
      <c r="A273" s="502">
        <v>3225</v>
      </c>
      <c r="B273" s="503"/>
      <c r="C273" s="504"/>
      <c r="D273" s="74" t="s">
        <v>165</v>
      </c>
      <c r="E273" s="239"/>
      <c r="F273" s="240">
        <v>0</v>
      </c>
      <c r="G273" s="236">
        <v>0</v>
      </c>
      <c r="H273" s="236">
        <v>0</v>
      </c>
      <c r="I273" s="236">
        <v>0</v>
      </c>
      <c r="J273" s="401"/>
    </row>
    <row r="274" spans="1:16" ht="30.75" customHeight="1" x14ac:dyDescent="0.25">
      <c r="A274" s="502">
        <v>323</v>
      </c>
      <c r="B274" s="503"/>
      <c r="C274" s="504"/>
      <c r="D274" s="74" t="s">
        <v>121</v>
      </c>
      <c r="E274" s="239"/>
      <c r="F274" s="240">
        <v>0</v>
      </c>
      <c r="G274" s="236">
        <f>G275+G276+G277</f>
        <v>0</v>
      </c>
      <c r="H274" s="236">
        <f>H275+H276+H277</f>
        <v>0</v>
      </c>
      <c r="I274" s="236">
        <f>I275+I276+I277</f>
        <v>0</v>
      </c>
      <c r="J274" s="401"/>
    </row>
    <row r="275" spans="1:16" ht="30.75" customHeight="1" x14ac:dyDescent="0.25">
      <c r="A275" s="502">
        <v>3236</v>
      </c>
      <c r="B275" s="503"/>
      <c r="C275" s="504"/>
      <c r="D275" s="74" t="s">
        <v>135</v>
      </c>
      <c r="E275" s="239"/>
      <c r="F275" s="240">
        <v>0</v>
      </c>
      <c r="G275" s="236">
        <v>0</v>
      </c>
      <c r="H275" s="236">
        <v>0</v>
      </c>
      <c r="I275" s="236">
        <v>0</v>
      </c>
      <c r="J275" s="401"/>
    </row>
    <row r="276" spans="1:16" ht="30.75" customHeight="1" x14ac:dyDescent="0.25">
      <c r="A276" s="502">
        <v>3237</v>
      </c>
      <c r="B276" s="503"/>
      <c r="C276" s="504"/>
      <c r="D276" s="74" t="s">
        <v>126</v>
      </c>
      <c r="E276" s="239"/>
      <c r="F276" s="240">
        <v>0</v>
      </c>
      <c r="G276" s="236">
        <v>0</v>
      </c>
      <c r="H276" s="236">
        <v>0</v>
      </c>
      <c r="I276" s="236">
        <v>0</v>
      </c>
      <c r="J276" s="401"/>
    </row>
    <row r="277" spans="1:16" ht="30.75" customHeight="1" x14ac:dyDescent="0.25">
      <c r="A277" s="502">
        <v>3239</v>
      </c>
      <c r="B277" s="503"/>
      <c r="C277" s="504"/>
      <c r="D277" s="74" t="s">
        <v>128</v>
      </c>
      <c r="E277" s="239"/>
      <c r="F277" s="240">
        <v>0</v>
      </c>
      <c r="G277" s="236">
        <v>0</v>
      </c>
      <c r="H277" s="236">
        <v>0</v>
      </c>
      <c r="I277" s="236">
        <v>0</v>
      </c>
      <c r="J277" s="401"/>
    </row>
    <row r="278" spans="1:16" ht="30.75" customHeight="1" x14ac:dyDescent="0.25">
      <c r="A278" s="484">
        <v>329</v>
      </c>
      <c r="B278" s="485"/>
      <c r="C278" s="486"/>
      <c r="D278" s="74" t="s">
        <v>129</v>
      </c>
      <c r="E278" s="239"/>
      <c r="F278" s="240">
        <v>0</v>
      </c>
      <c r="G278" s="236">
        <f>G279</f>
        <v>1000</v>
      </c>
      <c r="H278" s="236">
        <f>H279</f>
        <v>0</v>
      </c>
      <c r="I278" s="236">
        <f>I279</f>
        <v>0</v>
      </c>
      <c r="J278" s="401"/>
    </row>
    <row r="279" spans="1:16" ht="30.75" customHeight="1" x14ac:dyDescent="0.25">
      <c r="A279" s="484">
        <v>3299</v>
      </c>
      <c r="B279" s="485"/>
      <c r="C279" s="486"/>
      <c r="D279" s="74" t="s">
        <v>129</v>
      </c>
      <c r="E279" s="239"/>
      <c r="F279" s="240">
        <v>0</v>
      </c>
      <c r="G279" s="236">
        <v>1000</v>
      </c>
      <c r="H279" s="236">
        <v>0</v>
      </c>
      <c r="I279" s="236">
        <v>0</v>
      </c>
      <c r="J279" s="401"/>
    </row>
    <row r="280" spans="1:16" ht="30.75" customHeight="1" x14ac:dyDescent="0.25">
      <c r="A280" s="484">
        <v>37</v>
      </c>
      <c r="B280" s="485"/>
      <c r="C280" s="486"/>
      <c r="D280" s="81" t="s">
        <v>36</v>
      </c>
      <c r="E280" s="259">
        <v>0</v>
      </c>
      <c r="F280" s="259">
        <v>0</v>
      </c>
      <c r="G280" s="236">
        <v>0</v>
      </c>
      <c r="H280" s="236">
        <v>0</v>
      </c>
      <c r="I280" s="236">
        <v>0</v>
      </c>
      <c r="J280" s="401"/>
    </row>
    <row r="281" spans="1:16" ht="30.75" customHeight="1" x14ac:dyDescent="0.25">
      <c r="A281" s="484">
        <v>3239</v>
      </c>
      <c r="B281" s="485"/>
      <c r="C281" s="486"/>
      <c r="D281" s="74" t="s">
        <v>128</v>
      </c>
      <c r="E281" s="239"/>
      <c r="F281" s="240">
        <v>0</v>
      </c>
      <c r="G281" s="236">
        <v>0</v>
      </c>
      <c r="H281" s="236">
        <v>0</v>
      </c>
      <c r="I281" s="236">
        <v>0</v>
      </c>
      <c r="J281" s="401"/>
    </row>
    <row r="282" spans="1:16" ht="30.75" customHeight="1" x14ac:dyDescent="0.25">
      <c r="A282" s="484">
        <v>329</v>
      </c>
      <c r="B282" s="485"/>
      <c r="C282" s="486"/>
      <c r="D282" s="74" t="s">
        <v>129</v>
      </c>
      <c r="E282" s="239"/>
      <c r="F282" s="240">
        <v>0</v>
      </c>
      <c r="G282" s="236">
        <v>0</v>
      </c>
      <c r="H282" s="236">
        <v>0</v>
      </c>
      <c r="I282" s="236">
        <v>0</v>
      </c>
      <c r="J282" s="401"/>
    </row>
    <row r="283" spans="1:16" ht="30.75" customHeight="1" x14ac:dyDescent="0.25">
      <c r="A283" s="484">
        <v>3299</v>
      </c>
      <c r="B283" s="485"/>
      <c r="C283" s="486"/>
      <c r="D283" s="74" t="s">
        <v>129</v>
      </c>
      <c r="E283" s="239"/>
      <c r="F283" s="240">
        <v>0</v>
      </c>
      <c r="G283" s="236">
        <v>0</v>
      </c>
      <c r="H283" s="236">
        <v>0</v>
      </c>
      <c r="I283" s="236">
        <v>0</v>
      </c>
      <c r="J283" s="401"/>
    </row>
    <row r="284" spans="1:16" ht="30.75" customHeight="1" x14ac:dyDescent="0.25">
      <c r="A284" s="484">
        <v>37</v>
      </c>
      <c r="B284" s="485"/>
      <c r="C284" s="486"/>
      <c r="D284" s="81" t="s">
        <v>36</v>
      </c>
      <c r="E284" s="258"/>
      <c r="F284" s="259">
        <v>0</v>
      </c>
      <c r="G284" s="236">
        <v>0</v>
      </c>
      <c r="H284" s="236">
        <v>0</v>
      </c>
      <c r="I284" s="236">
        <v>0</v>
      </c>
      <c r="J284" s="401"/>
    </row>
    <row r="285" spans="1:16" ht="30.75" customHeight="1" x14ac:dyDescent="0.25">
      <c r="A285" s="499" t="s">
        <v>291</v>
      </c>
      <c r="B285" s="500"/>
      <c r="C285" s="501"/>
      <c r="D285" s="277" t="s">
        <v>292</v>
      </c>
      <c r="E285" s="427">
        <v>0</v>
      </c>
      <c r="F285" s="428">
        <v>0</v>
      </c>
      <c r="G285" s="278">
        <f>G287</f>
        <v>50</v>
      </c>
      <c r="H285" s="278">
        <f>H287</f>
        <v>50</v>
      </c>
      <c r="I285" s="278">
        <f>I287</f>
        <v>50</v>
      </c>
      <c r="J285" s="401"/>
    </row>
    <row r="286" spans="1:16" ht="30.75" customHeight="1" x14ac:dyDescent="0.25">
      <c r="A286" s="523">
        <v>31</v>
      </c>
      <c r="B286" s="524"/>
      <c r="C286" s="525"/>
      <c r="D286" s="429" t="s">
        <v>66</v>
      </c>
      <c r="E286" s="248"/>
      <c r="F286" s="249"/>
      <c r="G286" s="432">
        <f t="shared" ref="G286:I288" si="78">G287</f>
        <v>50</v>
      </c>
      <c r="H286" s="432">
        <f t="shared" si="78"/>
        <v>50</v>
      </c>
      <c r="I286" s="432">
        <f t="shared" si="78"/>
        <v>50</v>
      </c>
      <c r="J286" s="401"/>
    </row>
    <row r="287" spans="1:16" s="4" customFormat="1" ht="30.75" customHeight="1" x14ac:dyDescent="0.25">
      <c r="A287" s="384">
        <v>34</v>
      </c>
      <c r="B287" s="488"/>
      <c r="C287" s="489"/>
      <c r="D287" s="146" t="s">
        <v>176</v>
      </c>
      <c r="E287" s="251">
        <f t="shared" ref="E287" si="79">SUM(E288:E289)</f>
        <v>0</v>
      </c>
      <c r="F287" s="251">
        <f>SUM(F288:F289)</f>
        <v>0</v>
      </c>
      <c r="G287" s="238">
        <f t="shared" si="78"/>
        <v>50</v>
      </c>
      <c r="H287" s="238">
        <f t="shared" si="78"/>
        <v>50</v>
      </c>
      <c r="I287" s="238">
        <f t="shared" si="78"/>
        <v>50</v>
      </c>
      <c r="J287" s="398"/>
    </row>
    <row r="288" spans="1:16" ht="30.75" customHeight="1" x14ac:dyDescent="0.25">
      <c r="A288" s="484">
        <v>343</v>
      </c>
      <c r="B288" s="485"/>
      <c r="C288" s="486"/>
      <c r="D288" s="74" t="s">
        <v>176</v>
      </c>
      <c r="E288" s="239"/>
      <c r="F288" s="240">
        <v>0</v>
      </c>
      <c r="G288" s="236">
        <f t="shared" si="78"/>
        <v>50</v>
      </c>
      <c r="H288" s="236">
        <f t="shared" si="78"/>
        <v>50</v>
      </c>
      <c r="I288" s="236">
        <f t="shared" si="78"/>
        <v>50</v>
      </c>
      <c r="J288" s="401"/>
      <c r="P288" s="150"/>
    </row>
    <row r="289" spans="1:10" ht="30.75" customHeight="1" x14ac:dyDescent="0.25">
      <c r="A289" s="484">
        <v>3433</v>
      </c>
      <c r="B289" s="485"/>
      <c r="C289" s="486"/>
      <c r="D289" s="74" t="s">
        <v>139</v>
      </c>
      <c r="E289" s="239"/>
      <c r="F289" s="240">
        <v>0</v>
      </c>
      <c r="G289" s="236">
        <v>50</v>
      </c>
      <c r="H289" s="236">
        <v>50</v>
      </c>
      <c r="I289" s="236">
        <v>50</v>
      </c>
      <c r="J289" s="401"/>
    </row>
    <row r="290" spans="1:10" s="279" customFormat="1" ht="30.75" customHeight="1" x14ac:dyDescent="0.25">
      <c r="A290" s="499" t="s">
        <v>269</v>
      </c>
      <c r="B290" s="500"/>
      <c r="C290" s="501"/>
      <c r="D290" s="277" t="s">
        <v>188</v>
      </c>
      <c r="E290" s="280">
        <f>SUM(E291+E299+E304+E309+E316+E322)</f>
        <v>34105.410000000003</v>
      </c>
      <c r="F290" s="278">
        <f>F291+F299++F304+F322+F309</f>
        <v>35700</v>
      </c>
      <c r="G290" s="278">
        <f>G291+G299++G304+G322+G309+G316</f>
        <v>55000</v>
      </c>
      <c r="H290" s="278">
        <f>H291+H299++H304+H322+H309+H316</f>
        <v>51000</v>
      </c>
      <c r="I290" s="278">
        <f>I291+I299++I304+I322+I309+I316</f>
        <v>51000</v>
      </c>
      <c r="J290" s="420"/>
    </row>
    <row r="291" spans="1:10" s="80" customFormat="1" ht="30.75" customHeight="1" x14ac:dyDescent="0.25">
      <c r="A291" s="379">
        <v>31</v>
      </c>
      <c r="B291" s="380"/>
      <c r="C291" s="381"/>
      <c r="D291" s="381" t="s">
        <v>66</v>
      </c>
      <c r="E291" s="233">
        <f t="shared" ref="E291:I292" si="80">E292</f>
        <v>845.3</v>
      </c>
      <c r="F291" s="233">
        <f t="shared" si="80"/>
        <v>0</v>
      </c>
      <c r="G291" s="233">
        <f>G292</f>
        <v>0</v>
      </c>
      <c r="H291" s="233">
        <f>H292</f>
        <v>0</v>
      </c>
      <c r="I291" s="233">
        <f>I292</f>
        <v>0</v>
      </c>
      <c r="J291" s="395"/>
    </row>
    <row r="292" spans="1:10" s="2" customFormat="1" ht="30.75" customHeight="1" x14ac:dyDescent="0.25">
      <c r="A292" s="83">
        <v>4</v>
      </c>
      <c r="B292" s="84"/>
      <c r="C292" s="85"/>
      <c r="D292" s="85" t="s">
        <v>18</v>
      </c>
      <c r="E292" s="260">
        <f t="shared" si="80"/>
        <v>845.3</v>
      </c>
      <c r="F292" s="260">
        <f t="shared" si="80"/>
        <v>0</v>
      </c>
      <c r="G292" s="260">
        <f t="shared" si="80"/>
        <v>0</v>
      </c>
      <c r="H292" s="260">
        <f t="shared" si="80"/>
        <v>0</v>
      </c>
      <c r="I292" s="260">
        <f t="shared" si="80"/>
        <v>0</v>
      </c>
      <c r="J292" s="413"/>
    </row>
    <row r="293" spans="1:10" s="2" customFormat="1" ht="30.75" customHeight="1" x14ac:dyDescent="0.25">
      <c r="A293" s="83"/>
      <c r="B293" s="86">
        <v>42</v>
      </c>
      <c r="C293" s="85"/>
      <c r="D293" s="85" t="s">
        <v>32</v>
      </c>
      <c r="E293" s="261">
        <v>845.3</v>
      </c>
      <c r="F293" s="261">
        <f t="shared" ref="F293:G293" si="81">SUM(F294:F298)</f>
        <v>0</v>
      </c>
      <c r="G293" s="261">
        <f t="shared" si="81"/>
        <v>0</v>
      </c>
      <c r="H293" s="261">
        <f t="shared" ref="H293:I293" si="82">SUM(H294:H298)</f>
        <v>0</v>
      </c>
      <c r="I293" s="261">
        <f t="shared" si="82"/>
        <v>0</v>
      </c>
      <c r="J293" s="414"/>
    </row>
    <row r="294" spans="1:10" s="2" customFormat="1" ht="30.75" customHeight="1" x14ac:dyDescent="0.25">
      <c r="A294" s="508">
        <v>4221</v>
      </c>
      <c r="B294" s="509"/>
      <c r="C294" s="510"/>
      <c r="D294" s="85" t="s">
        <v>179</v>
      </c>
      <c r="E294" s="260"/>
      <c r="F294" s="261">
        <v>0</v>
      </c>
      <c r="G294" s="262">
        <v>0</v>
      </c>
      <c r="H294" s="262">
        <v>0</v>
      </c>
      <c r="I294" s="262">
        <v>0</v>
      </c>
      <c r="J294" s="415"/>
    </row>
    <row r="295" spans="1:10" s="2" customFormat="1" ht="30.75" customHeight="1" x14ac:dyDescent="0.25">
      <c r="A295" s="508">
        <v>4222</v>
      </c>
      <c r="B295" s="509"/>
      <c r="C295" s="510"/>
      <c r="D295" s="85" t="s">
        <v>190</v>
      </c>
      <c r="E295" s="260"/>
      <c r="F295" s="261">
        <v>0</v>
      </c>
      <c r="G295" s="262">
        <v>0</v>
      </c>
      <c r="H295" s="262">
        <v>0</v>
      </c>
      <c r="I295" s="262">
        <v>0</v>
      </c>
      <c r="J295" s="415"/>
    </row>
    <row r="296" spans="1:10" s="2" customFormat="1" ht="30.75" customHeight="1" x14ac:dyDescent="0.25">
      <c r="A296" s="508">
        <v>4223</v>
      </c>
      <c r="B296" s="509"/>
      <c r="C296" s="510"/>
      <c r="D296" s="85" t="s">
        <v>180</v>
      </c>
      <c r="E296" s="260"/>
      <c r="F296" s="261">
        <v>0</v>
      </c>
      <c r="G296" s="262">
        <v>0</v>
      </c>
      <c r="H296" s="262">
        <v>0</v>
      </c>
      <c r="I296" s="262">
        <v>0</v>
      </c>
      <c r="J296" s="415"/>
    </row>
    <row r="297" spans="1:10" s="2" customFormat="1" ht="30.75" customHeight="1" x14ac:dyDescent="0.25">
      <c r="A297" s="508">
        <v>4226</v>
      </c>
      <c r="B297" s="509"/>
      <c r="C297" s="510"/>
      <c r="D297" s="85" t="s">
        <v>191</v>
      </c>
      <c r="E297" s="260"/>
      <c r="F297" s="261">
        <v>0</v>
      </c>
      <c r="G297" s="262">
        <v>0</v>
      </c>
      <c r="H297" s="262">
        <v>0</v>
      </c>
      <c r="I297" s="262">
        <v>0</v>
      </c>
      <c r="J297" s="415"/>
    </row>
    <row r="298" spans="1:10" s="2" customFormat="1" ht="30.75" customHeight="1" x14ac:dyDescent="0.25">
      <c r="A298" s="508">
        <v>4241</v>
      </c>
      <c r="B298" s="509"/>
      <c r="C298" s="510"/>
      <c r="D298" s="85" t="s">
        <v>192</v>
      </c>
      <c r="E298" s="260"/>
      <c r="F298" s="261">
        <v>0</v>
      </c>
      <c r="G298" s="262">
        <v>0</v>
      </c>
      <c r="H298" s="262">
        <v>0</v>
      </c>
      <c r="I298" s="262">
        <v>0</v>
      </c>
      <c r="J298" s="415"/>
    </row>
    <row r="299" spans="1:10" s="80" customFormat="1" ht="30.75" customHeight="1" x14ac:dyDescent="0.25">
      <c r="A299" s="379">
        <v>57</v>
      </c>
      <c r="B299" s="380"/>
      <c r="C299" s="381"/>
      <c r="D299" s="381" t="s">
        <v>43</v>
      </c>
      <c r="E299" s="233">
        <f t="shared" ref="E299" si="83">E300</f>
        <v>28117.8</v>
      </c>
      <c r="F299" s="233">
        <f>F300</f>
        <v>32000</v>
      </c>
      <c r="G299" s="233">
        <f t="shared" ref="G299:I302" si="84">G300</f>
        <v>36000</v>
      </c>
      <c r="H299" s="233">
        <f t="shared" si="84"/>
        <v>36000</v>
      </c>
      <c r="I299" s="233">
        <f t="shared" si="84"/>
        <v>36000</v>
      </c>
      <c r="J299" s="395"/>
    </row>
    <row r="300" spans="1:10" s="2" customFormat="1" ht="30.75" customHeight="1" x14ac:dyDescent="0.25">
      <c r="A300" s="83">
        <v>4</v>
      </c>
      <c r="B300" s="84"/>
      <c r="C300" s="85"/>
      <c r="D300" s="85" t="s">
        <v>18</v>
      </c>
      <c r="E300" s="260">
        <f>E301</f>
        <v>28117.8</v>
      </c>
      <c r="F300" s="261">
        <f>F301</f>
        <v>32000</v>
      </c>
      <c r="G300" s="261">
        <f t="shared" si="84"/>
        <v>36000</v>
      </c>
      <c r="H300" s="261">
        <f t="shared" si="84"/>
        <v>36000</v>
      </c>
      <c r="I300" s="261">
        <f t="shared" si="84"/>
        <v>36000</v>
      </c>
      <c r="J300" s="414"/>
    </row>
    <row r="301" spans="1:10" s="2" customFormat="1" ht="30.75" customHeight="1" x14ac:dyDescent="0.25">
      <c r="A301" s="83"/>
      <c r="B301" s="86">
        <v>42</v>
      </c>
      <c r="C301" s="85"/>
      <c r="D301" s="85" t="s">
        <v>32</v>
      </c>
      <c r="E301" s="260">
        <v>28117.8</v>
      </c>
      <c r="F301" s="261">
        <f>F302</f>
        <v>32000</v>
      </c>
      <c r="G301" s="261">
        <f t="shared" si="84"/>
        <v>36000</v>
      </c>
      <c r="H301" s="261">
        <f t="shared" si="84"/>
        <v>36000</v>
      </c>
      <c r="I301" s="261">
        <f t="shared" si="84"/>
        <v>36000</v>
      </c>
      <c r="J301" s="414"/>
    </row>
    <row r="302" spans="1:10" s="2" customFormat="1" ht="30.75" customHeight="1" x14ac:dyDescent="0.25">
      <c r="A302" s="83">
        <v>424</v>
      </c>
      <c r="B302" s="86"/>
      <c r="C302" s="85"/>
      <c r="D302" s="85" t="s">
        <v>192</v>
      </c>
      <c r="E302" s="260"/>
      <c r="F302" s="261">
        <f>F303</f>
        <v>32000</v>
      </c>
      <c r="G302" s="261">
        <f t="shared" si="84"/>
        <v>36000</v>
      </c>
      <c r="H302" s="261">
        <f t="shared" si="84"/>
        <v>36000</v>
      </c>
      <c r="I302" s="261">
        <f t="shared" si="84"/>
        <v>36000</v>
      </c>
      <c r="J302" s="414"/>
    </row>
    <row r="303" spans="1:10" s="2" customFormat="1" ht="30.75" customHeight="1" x14ac:dyDescent="0.25">
      <c r="A303" s="83">
        <v>42411</v>
      </c>
      <c r="B303" s="86"/>
      <c r="C303" s="85"/>
      <c r="D303" s="85" t="s">
        <v>216</v>
      </c>
      <c r="E303" s="260"/>
      <c r="F303" s="261">
        <v>32000</v>
      </c>
      <c r="G303" s="262">
        <v>36000</v>
      </c>
      <c r="H303" s="262">
        <v>36000</v>
      </c>
      <c r="I303" s="262">
        <v>36000</v>
      </c>
      <c r="J303" s="415"/>
    </row>
    <row r="304" spans="1:10" s="80" customFormat="1" ht="30.75" customHeight="1" x14ac:dyDescent="0.25">
      <c r="A304" s="379">
        <v>9231</v>
      </c>
      <c r="B304" s="380"/>
      <c r="C304" s="381"/>
      <c r="D304" s="381" t="s">
        <v>189</v>
      </c>
      <c r="E304" s="233">
        <f>E305</f>
        <v>1200</v>
      </c>
      <c r="F304" s="233">
        <v>0</v>
      </c>
      <c r="G304" s="234">
        <v>0</v>
      </c>
      <c r="H304" s="234">
        <v>0</v>
      </c>
      <c r="I304" s="234">
        <v>0</v>
      </c>
      <c r="J304" s="403"/>
    </row>
    <row r="305" spans="1:10" s="2" customFormat="1" ht="30.75" customHeight="1" x14ac:dyDescent="0.25">
      <c r="A305" s="83">
        <v>4</v>
      </c>
      <c r="B305" s="84"/>
      <c r="C305" s="85"/>
      <c r="D305" s="85" t="s">
        <v>18</v>
      </c>
      <c r="E305" s="260">
        <f>E306</f>
        <v>1200</v>
      </c>
      <c r="F305" s="261">
        <v>0</v>
      </c>
      <c r="G305" s="262">
        <v>0</v>
      </c>
      <c r="H305" s="262">
        <v>0</v>
      </c>
      <c r="I305" s="262">
        <v>0</v>
      </c>
      <c r="J305" s="415"/>
    </row>
    <row r="306" spans="1:10" s="2" customFormat="1" ht="30.75" customHeight="1" x14ac:dyDescent="0.25">
      <c r="A306" s="83"/>
      <c r="B306" s="86">
        <v>42</v>
      </c>
      <c r="C306" s="85"/>
      <c r="D306" s="85" t="s">
        <v>32</v>
      </c>
      <c r="E306" s="260">
        <v>1200</v>
      </c>
      <c r="F306" s="261">
        <v>0</v>
      </c>
      <c r="G306" s="262">
        <v>0</v>
      </c>
      <c r="H306" s="262">
        <v>0</v>
      </c>
      <c r="I306" s="262">
        <v>0</v>
      </c>
      <c r="J306" s="415"/>
    </row>
    <row r="307" spans="1:10" s="2" customFormat="1" ht="30.75" customHeight="1" x14ac:dyDescent="0.25">
      <c r="A307" s="508">
        <v>4221</v>
      </c>
      <c r="B307" s="509"/>
      <c r="C307" s="510"/>
      <c r="D307" s="85" t="s">
        <v>179</v>
      </c>
      <c r="E307" s="260"/>
      <c r="F307" s="261">
        <v>0</v>
      </c>
      <c r="G307" s="262">
        <v>0</v>
      </c>
      <c r="H307" s="262">
        <v>0</v>
      </c>
      <c r="I307" s="262">
        <v>0</v>
      </c>
      <c r="J307" s="415"/>
    </row>
    <row r="308" spans="1:10" s="2" customFormat="1" ht="30.75" customHeight="1" x14ac:dyDescent="0.25">
      <c r="A308" s="493">
        <v>4223</v>
      </c>
      <c r="B308" s="494"/>
      <c r="C308" s="495"/>
      <c r="D308" s="85" t="s">
        <v>180</v>
      </c>
      <c r="E308" s="260"/>
      <c r="F308" s="261">
        <v>0</v>
      </c>
      <c r="G308" s="262">
        <v>0</v>
      </c>
      <c r="H308" s="262">
        <v>0</v>
      </c>
      <c r="I308" s="262">
        <v>0</v>
      </c>
      <c r="J308" s="415"/>
    </row>
    <row r="309" spans="1:10" s="80" customFormat="1" ht="30.75" customHeight="1" x14ac:dyDescent="0.25">
      <c r="A309" s="379">
        <v>41</v>
      </c>
      <c r="B309" s="380"/>
      <c r="C309" s="381"/>
      <c r="D309" s="381" t="s">
        <v>42</v>
      </c>
      <c r="E309" s="233">
        <f t="shared" ref="E309" si="85">E310</f>
        <v>2442.31</v>
      </c>
      <c r="F309" s="233">
        <f>F310</f>
        <v>3700</v>
      </c>
      <c r="G309" s="233">
        <f t="shared" ref="G309:I310" si="86">G310</f>
        <v>15000</v>
      </c>
      <c r="H309" s="233">
        <f t="shared" si="86"/>
        <v>15000</v>
      </c>
      <c r="I309" s="233">
        <f t="shared" si="86"/>
        <v>15000</v>
      </c>
      <c r="J309" s="395"/>
    </row>
    <row r="310" spans="1:10" s="2" customFormat="1" ht="30.75" customHeight="1" x14ac:dyDescent="0.25">
      <c r="A310" s="83">
        <v>4</v>
      </c>
      <c r="B310" s="84"/>
      <c r="C310" s="85"/>
      <c r="D310" s="85" t="s">
        <v>18</v>
      </c>
      <c r="E310" s="260">
        <f>E311</f>
        <v>2442.31</v>
      </c>
      <c r="F310" s="261">
        <f>F311</f>
        <v>3700</v>
      </c>
      <c r="G310" s="261">
        <f t="shared" si="86"/>
        <v>15000</v>
      </c>
      <c r="H310" s="261">
        <f t="shared" si="86"/>
        <v>15000</v>
      </c>
      <c r="I310" s="261">
        <f t="shared" si="86"/>
        <v>15000</v>
      </c>
      <c r="J310" s="414"/>
    </row>
    <row r="311" spans="1:10" s="2" customFormat="1" ht="30.75" customHeight="1" x14ac:dyDescent="0.25">
      <c r="A311" s="83"/>
      <c r="B311" s="86">
        <v>42</v>
      </c>
      <c r="C311" s="85"/>
      <c r="D311" s="85" t="s">
        <v>32</v>
      </c>
      <c r="E311" s="260">
        <v>2442.31</v>
      </c>
      <c r="F311" s="261">
        <f>SUM(F312:F315)</f>
        <v>3700</v>
      </c>
      <c r="G311" s="261">
        <f t="shared" ref="G311:I311" si="87">SUM(G312:G315)</f>
        <v>15000</v>
      </c>
      <c r="H311" s="261">
        <f t="shared" si="87"/>
        <v>15000</v>
      </c>
      <c r="I311" s="261">
        <f t="shared" si="87"/>
        <v>15000</v>
      </c>
      <c r="J311" s="414"/>
    </row>
    <row r="312" spans="1:10" s="2" customFormat="1" ht="30.75" customHeight="1" x14ac:dyDescent="0.25">
      <c r="A312" s="508">
        <v>4221</v>
      </c>
      <c r="B312" s="509"/>
      <c r="C312" s="510"/>
      <c r="D312" s="85" t="s">
        <v>179</v>
      </c>
      <c r="E312" s="260"/>
      <c r="F312" s="261">
        <v>3200</v>
      </c>
      <c r="G312" s="262">
        <v>8000</v>
      </c>
      <c r="H312" s="262">
        <v>8000</v>
      </c>
      <c r="I312" s="262">
        <v>8000</v>
      </c>
      <c r="J312" s="415"/>
    </row>
    <row r="313" spans="1:10" s="2" customFormat="1" ht="30.75" customHeight="1" x14ac:dyDescent="0.25">
      <c r="A313" s="493">
        <v>4223</v>
      </c>
      <c r="B313" s="494"/>
      <c r="C313" s="495"/>
      <c r="D313" s="85" t="s">
        <v>180</v>
      </c>
      <c r="E313" s="260"/>
      <c r="F313" s="261">
        <v>0</v>
      </c>
      <c r="G313" s="262">
        <v>4000</v>
      </c>
      <c r="H313" s="262">
        <v>4000</v>
      </c>
      <c r="I313" s="262">
        <v>4000</v>
      </c>
      <c r="J313" s="415"/>
    </row>
    <row r="314" spans="1:10" s="2" customFormat="1" ht="30.75" customHeight="1" x14ac:dyDescent="0.25">
      <c r="A314" s="493">
        <v>4226</v>
      </c>
      <c r="B314" s="494"/>
      <c r="C314" s="495"/>
      <c r="D314" s="85" t="s">
        <v>191</v>
      </c>
      <c r="E314" s="260">
        <v>0</v>
      </c>
      <c r="F314" s="261">
        <v>0</v>
      </c>
      <c r="G314" s="262">
        <v>2000</v>
      </c>
      <c r="H314" s="262">
        <v>2000</v>
      </c>
      <c r="I314" s="262">
        <v>2000</v>
      </c>
      <c r="J314" s="415"/>
    </row>
    <row r="315" spans="1:10" s="2" customFormat="1" ht="30.75" customHeight="1" x14ac:dyDescent="0.25">
      <c r="A315" s="493">
        <v>4241</v>
      </c>
      <c r="B315" s="494"/>
      <c r="C315" s="495"/>
      <c r="D315" s="85" t="s">
        <v>223</v>
      </c>
      <c r="E315" s="260"/>
      <c r="F315" s="261">
        <v>500</v>
      </c>
      <c r="G315" s="262">
        <v>1000</v>
      </c>
      <c r="H315" s="262">
        <v>1000</v>
      </c>
      <c r="I315" s="262">
        <v>1000</v>
      </c>
      <c r="J315" s="415"/>
    </row>
    <row r="316" spans="1:10" s="80" customFormat="1" ht="30.75" customHeight="1" x14ac:dyDescent="0.25">
      <c r="A316" s="379">
        <v>9241</v>
      </c>
      <c r="B316" s="380"/>
      <c r="C316" s="381"/>
      <c r="D316" s="381" t="s">
        <v>246</v>
      </c>
      <c r="E316" s="233">
        <f t="shared" ref="E316:I317" si="88">E317</f>
        <v>1500</v>
      </c>
      <c r="F316" s="233">
        <f t="shared" si="88"/>
        <v>0</v>
      </c>
      <c r="G316" s="234">
        <f t="shared" si="88"/>
        <v>4000</v>
      </c>
      <c r="H316" s="234">
        <f t="shared" si="88"/>
        <v>0</v>
      </c>
      <c r="I316" s="234">
        <f t="shared" si="88"/>
        <v>0</v>
      </c>
      <c r="J316" s="403"/>
    </row>
    <row r="317" spans="1:10" s="2" customFormat="1" ht="30.75" customHeight="1" x14ac:dyDescent="0.25">
      <c r="A317" s="83">
        <v>4</v>
      </c>
      <c r="B317" s="84"/>
      <c r="C317" s="85"/>
      <c r="D317" s="85" t="s">
        <v>18</v>
      </c>
      <c r="E317" s="260">
        <f t="shared" si="88"/>
        <v>1500</v>
      </c>
      <c r="F317" s="261">
        <f t="shared" si="88"/>
        <v>0</v>
      </c>
      <c r="G317" s="262">
        <f t="shared" si="88"/>
        <v>4000</v>
      </c>
      <c r="H317" s="262">
        <f t="shared" si="88"/>
        <v>0</v>
      </c>
      <c r="I317" s="262">
        <f t="shared" si="88"/>
        <v>0</v>
      </c>
      <c r="J317" s="415"/>
    </row>
    <row r="318" spans="1:10" s="2" customFormat="1" ht="30.75" customHeight="1" x14ac:dyDescent="0.25">
      <c r="A318" s="83"/>
      <c r="B318" s="86">
        <v>42</v>
      </c>
      <c r="C318" s="85"/>
      <c r="D318" s="85" t="s">
        <v>32</v>
      </c>
      <c r="E318" s="260">
        <v>1500</v>
      </c>
      <c r="F318" s="261">
        <f>SUM(F319:F321)</f>
        <v>0</v>
      </c>
      <c r="G318" s="262">
        <f>SUM(G319:G321)</f>
        <v>4000</v>
      </c>
      <c r="H318" s="262">
        <f>SUM(H319:H321)</f>
        <v>0</v>
      </c>
      <c r="I318" s="262">
        <f>SUM(I319:I321)</f>
        <v>0</v>
      </c>
      <c r="J318" s="415"/>
    </row>
    <row r="319" spans="1:10" s="2" customFormat="1" ht="30.75" customHeight="1" x14ac:dyDescent="0.25">
      <c r="A319" s="508">
        <v>4221</v>
      </c>
      <c r="B319" s="509"/>
      <c r="C319" s="510"/>
      <c r="D319" s="85" t="s">
        <v>179</v>
      </c>
      <c r="E319" s="260"/>
      <c r="F319" s="261">
        <v>0</v>
      </c>
      <c r="G319" s="262">
        <v>4000</v>
      </c>
      <c r="H319" s="262">
        <v>0</v>
      </c>
      <c r="I319" s="262">
        <v>0</v>
      </c>
      <c r="J319" s="415"/>
    </row>
    <row r="320" spans="1:10" s="2" customFormat="1" ht="30.75" customHeight="1" x14ac:dyDescent="0.25">
      <c r="A320" s="493">
        <v>4223</v>
      </c>
      <c r="B320" s="494"/>
      <c r="C320" s="495"/>
      <c r="D320" s="85" t="s">
        <v>180</v>
      </c>
      <c r="E320" s="260"/>
      <c r="F320" s="261">
        <v>0</v>
      </c>
      <c r="G320" s="262">
        <v>0</v>
      </c>
      <c r="H320" s="262">
        <v>0</v>
      </c>
      <c r="I320" s="262">
        <v>0</v>
      </c>
      <c r="J320" s="415"/>
    </row>
    <row r="321" spans="1:10" s="2" customFormat="1" ht="30.75" customHeight="1" x14ac:dyDescent="0.25">
      <c r="A321" s="493">
        <v>4241</v>
      </c>
      <c r="B321" s="494"/>
      <c r="C321" s="495"/>
      <c r="D321" s="85" t="s">
        <v>223</v>
      </c>
      <c r="E321" s="260"/>
      <c r="F321" s="261">
        <v>0</v>
      </c>
      <c r="G321" s="262">
        <v>0</v>
      </c>
      <c r="H321" s="262">
        <v>0</v>
      </c>
      <c r="I321" s="262">
        <v>0</v>
      </c>
      <c r="J321" s="415"/>
    </row>
    <row r="322" spans="1:10" s="80" customFormat="1" ht="30.75" customHeight="1" x14ac:dyDescent="0.25">
      <c r="A322" s="478" t="s">
        <v>68</v>
      </c>
      <c r="B322" s="479"/>
      <c r="C322" s="480"/>
      <c r="D322" s="381" t="s">
        <v>45</v>
      </c>
      <c r="E322" s="233">
        <f>E323</f>
        <v>0</v>
      </c>
      <c r="F322" s="233">
        <f t="shared" ref="F322:I322" si="89">F323</f>
        <v>0</v>
      </c>
      <c r="G322" s="233">
        <f t="shared" si="89"/>
        <v>0</v>
      </c>
      <c r="H322" s="233">
        <f t="shared" si="89"/>
        <v>0</v>
      </c>
      <c r="I322" s="233">
        <f t="shared" si="89"/>
        <v>0</v>
      </c>
      <c r="J322" s="395"/>
    </row>
    <row r="323" spans="1:10" ht="30.75" customHeight="1" x14ac:dyDescent="0.25">
      <c r="A323" s="481">
        <v>42</v>
      </c>
      <c r="B323" s="482"/>
      <c r="C323" s="483"/>
      <c r="D323" s="382" t="s">
        <v>32</v>
      </c>
      <c r="E323" s="243">
        <v>0</v>
      </c>
      <c r="F323" s="235">
        <v>0</v>
      </c>
      <c r="G323" s="236">
        <v>0</v>
      </c>
      <c r="H323" s="236">
        <v>0</v>
      </c>
      <c r="I323" s="236">
        <v>0</v>
      </c>
      <c r="J323" s="401"/>
    </row>
    <row r="324" spans="1:10" ht="30.75" customHeight="1" x14ac:dyDescent="0.25">
      <c r="A324" s="484">
        <v>4223</v>
      </c>
      <c r="B324" s="485"/>
      <c r="C324" s="486"/>
      <c r="D324" s="82" t="s">
        <v>146</v>
      </c>
      <c r="E324" s="263"/>
      <c r="F324" s="264">
        <v>0</v>
      </c>
      <c r="G324" s="236">
        <v>0</v>
      </c>
      <c r="H324" s="236">
        <v>0</v>
      </c>
      <c r="I324" s="236">
        <v>0</v>
      </c>
      <c r="J324" s="401"/>
    </row>
    <row r="325" spans="1:10" ht="30.75" customHeight="1" x14ac:dyDescent="0.25">
      <c r="A325" s="496" t="s">
        <v>57</v>
      </c>
      <c r="B325" s="497"/>
      <c r="C325" s="498"/>
      <c r="D325" s="394" t="s">
        <v>58</v>
      </c>
      <c r="E325" s="229">
        <f t="shared" ref="E325:G325" si="90">SUM(E326+E332+E345+E349+E365)</f>
        <v>261924.15000000002</v>
      </c>
      <c r="F325" s="229">
        <f t="shared" si="90"/>
        <v>314150</v>
      </c>
      <c r="G325" s="229">
        <f t="shared" si="90"/>
        <v>488600</v>
      </c>
      <c r="H325" s="229">
        <f t="shared" ref="H325:I325" si="91">SUM(H326+H332+H345+H349+H365)</f>
        <v>488600</v>
      </c>
      <c r="I325" s="229">
        <f t="shared" si="91"/>
        <v>488600</v>
      </c>
      <c r="J325" s="397"/>
    </row>
    <row r="326" spans="1:10" s="279" customFormat="1" ht="30.75" customHeight="1" x14ac:dyDescent="0.25">
      <c r="A326" s="499" t="s">
        <v>270</v>
      </c>
      <c r="B326" s="500"/>
      <c r="C326" s="501"/>
      <c r="D326" s="277" t="s">
        <v>206</v>
      </c>
      <c r="E326" s="278">
        <f t="shared" ref="E326:E328" si="92">E327</f>
        <v>8854.2000000000007</v>
      </c>
      <c r="F326" s="278">
        <f>F327</f>
        <v>9000</v>
      </c>
      <c r="G326" s="278">
        <f t="shared" ref="G326:I328" si="93">G327</f>
        <v>18000</v>
      </c>
      <c r="H326" s="278">
        <f t="shared" si="93"/>
        <v>18000</v>
      </c>
      <c r="I326" s="278">
        <f t="shared" si="93"/>
        <v>18000</v>
      </c>
      <c r="J326" s="420"/>
    </row>
    <row r="327" spans="1:10" s="5" customFormat="1" ht="30.75" customHeight="1" x14ac:dyDescent="0.25">
      <c r="A327" s="478" t="s">
        <v>64</v>
      </c>
      <c r="B327" s="479"/>
      <c r="C327" s="480"/>
      <c r="D327" s="381" t="s">
        <v>14</v>
      </c>
      <c r="E327" s="233">
        <f t="shared" si="92"/>
        <v>8854.2000000000007</v>
      </c>
      <c r="F327" s="233">
        <f>F328</f>
        <v>9000</v>
      </c>
      <c r="G327" s="233">
        <f t="shared" si="93"/>
        <v>18000</v>
      </c>
      <c r="H327" s="233">
        <f t="shared" si="93"/>
        <v>18000</v>
      </c>
      <c r="I327" s="233">
        <f t="shared" si="93"/>
        <v>18000</v>
      </c>
      <c r="J327" s="395"/>
    </row>
    <row r="328" spans="1:10" ht="30.75" customHeight="1" x14ac:dyDescent="0.25">
      <c r="A328" s="490">
        <v>3</v>
      </c>
      <c r="B328" s="491"/>
      <c r="C328" s="492"/>
      <c r="D328" s="382" t="s">
        <v>16</v>
      </c>
      <c r="E328" s="235">
        <f t="shared" si="92"/>
        <v>8854.2000000000007</v>
      </c>
      <c r="F328" s="235">
        <f>F329</f>
        <v>9000</v>
      </c>
      <c r="G328" s="235">
        <f t="shared" si="93"/>
        <v>18000</v>
      </c>
      <c r="H328" s="235">
        <f t="shared" si="93"/>
        <v>18000</v>
      </c>
      <c r="I328" s="235">
        <f t="shared" si="93"/>
        <v>18000</v>
      </c>
      <c r="J328" s="396"/>
    </row>
    <row r="329" spans="1:10" ht="30.75" customHeight="1" x14ac:dyDescent="0.25">
      <c r="A329" s="481">
        <v>38</v>
      </c>
      <c r="B329" s="482"/>
      <c r="C329" s="483"/>
      <c r="D329" s="76" t="s">
        <v>212</v>
      </c>
      <c r="E329" s="247">
        <v>8854.2000000000007</v>
      </c>
      <c r="F329" s="247">
        <f>SUM(F330)</f>
        <v>9000</v>
      </c>
      <c r="G329" s="431">
        <f>SUM(G330)</f>
        <v>18000</v>
      </c>
      <c r="H329" s="431">
        <f>SUM(H330)</f>
        <v>18000</v>
      </c>
      <c r="I329" s="431">
        <f>SUM(I330)</f>
        <v>18000</v>
      </c>
      <c r="J329" s="419"/>
    </row>
    <row r="330" spans="1:10" ht="30.75" customHeight="1" x14ac:dyDescent="0.25">
      <c r="A330" s="484">
        <v>381</v>
      </c>
      <c r="B330" s="485"/>
      <c r="C330" s="486"/>
      <c r="D330" s="74" t="s">
        <v>213</v>
      </c>
      <c r="E330" s="240">
        <f>E331</f>
        <v>0</v>
      </c>
      <c r="F330" s="240">
        <f>F331</f>
        <v>9000</v>
      </c>
      <c r="G330" s="240">
        <f t="shared" ref="G330:I330" si="94">G331</f>
        <v>18000</v>
      </c>
      <c r="H330" s="240">
        <f t="shared" si="94"/>
        <v>18000</v>
      </c>
      <c r="I330" s="240">
        <f t="shared" si="94"/>
        <v>18000</v>
      </c>
      <c r="J330" s="400"/>
    </row>
    <row r="331" spans="1:10" ht="30.75" customHeight="1" x14ac:dyDescent="0.25">
      <c r="A331" s="484">
        <v>3811</v>
      </c>
      <c r="B331" s="485"/>
      <c r="C331" s="486"/>
      <c r="D331" s="74" t="s">
        <v>212</v>
      </c>
      <c r="E331" s="239">
        <v>0</v>
      </c>
      <c r="F331" s="240">
        <v>9000</v>
      </c>
      <c r="G331" s="236">
        <v>18000</v>
      </c>
      <c r="H331" s="236">
        <v>18000</v>
      </c>
      <c r="I331" s="236">
        <v>18000</v>
      </c>
      <c r="J331" s="401"/>
    </row>
    <row r="332" spans="1:10" ht="30.75" customHeight="1" x14ac:dyDescent="0.25">
      <c r="A332" s="505" t="s">
        <v>59</v>
      </c>
      <c r="B332" s="506"/>
      <c r="C332" s="507"/>
      <c r="D332" s="387" t="s">
        <v>60</v>
      </c>
      <c r="E332" s="231">
        <f t="shared" ref="E332:I333" si="95">E333</f>
        <v>54166.420000000006</v>
      </c>
      <c r="F332" s="241">
        <f t="shared" si="95"/>
        <v>60000</v>
      </c>
      <c r="G332" s="241">
        <f t="shared" si="95"/>
        <v>99600</v>
      </c>
      <c r="H332" s="241">
        <f t="shared" si="95"/>
        <v>99600</v>
      </c>
      <c r="I332" s="241">
        <f t="shared" si="95"/>
        <v>99600</v>
      </c>
      <c r="J332" s="397"/>
    </row>
    <row r="333" spans="1:10" s="5" customFormat="1" ht="30.75" customHeight="1" x14ac:dyDescent="0.25">
      <c r="A333" s="478" t="s">
        <v>64</v>
      </c>
      <c r="B333" s="479"/>
      <c r="C333" s="480"/>
      <c r="D333" s="381" t="s">
        <v>14</v>
      </c>
      <c r="E333" s="242">
        <f t="shared" si="95"/>
        <v>54166.420000000006</v>
      </c>
      <c r="F333" s="233">
        <f t="shared" si="95"/>
        <v>60000</v>
      </c>
      <c r="G333" s="233">
        <f t="shared" si="95"/>
        <v>99600</v>
      </c>
      <c r="H333" s="233">
        <f t="shared" si="95"/>
        <v>99600</v>
      </c>
      <c r="I333" s="233">
        <f t="shared" si="95"/>
        <v>99600</v>
      </c>
      <c r="J333" s="395"/>
    </row>
    <row r="334" spans="1:10" ht="30.75" customHeight="1" x14ac:dyDescent="0.25">
      <c r="A334" s="490">
        <v>3</v>
      </c>
      <c r="B334" s="491"/>
      <c r="C334" s="492"/>
      <c r="D334" s="382" t="s">
        <v>16</v>
      </c>
      <c r="E334" s="243">
        <f>E335+E342</f>
        <v>54166.420000000006</v>
      </c>
      <c r="F334" s="235">
        <f>SUM(F335+F342)</f>
        <v>60000</v>
      </c>
      <c r="G334" s="235">
        <f t="shared" ref="G334:I334" si="96">SUM(G335+G342)</f>
        <v>99600</v>
      </c>
      <c r="H334" s="235">
        <f t="shared" si="96"/>
        <v>99600</v>
      </c>
      <c r="I334" s="235">
        <f t="shared" si="96"/>
        <v>99600</v>
      </c>
      <c r="J334" s="396"/>
    </row>
    <row r="335" spans="1:10" ht="30.75" customHeight="1" x14ac:dyDescent="0.25">
      <c r="A335" s="475">
        <v>31</v>
      </c>
      <c r="B335" s="476"/>
      <c r="C335" s="477"/>
      <c r="D335" s="382" t="s">
        <v>17</v>
      </c>
      <c r="E335" s="243">
        <v>52703.62</v>
      </c>
      <c r="F335" s="235">
        <f>SUM( F336+F338+F340)</f>
        <v>58000</v>
      </c>
      <c r="G335" s="235">
        <f t="shared" ref="G335:I335" si="97">SUM( G336+G338+G340)</f>
        <v>97600</v>
      </c>
      <c r="H335" s="235">
        <f t="shared" si="97"/>
        <v>97600</v>
      </c>
      <c r="I335" s="235">
        <f t="shared" si="97"/>
        <v>97600</v>
      </c>
      <c r="J335" s="396"/>
    </row>
    <row r="336" spans="1:10" ht="30.75" customHeight="1" x14ac:dyDescent="0.25">
      <c r="A336" s="484">
        <v>311</v>
      </c>
      <c r="B336" s="485"/>
      <c r="C336" s="486"/>
      <c r="D336" s="74" t="s">
        <v>106</v>
      </c>
      <c r="E336" s="239"/>
      <c r="F336" s="240">
        <f>F337</f>
        <v>47000</v>
      </c>
      <c r="G336" s="240">
        <f t="shared" ref="G336:I336" si="98">G337</f>
        <v>81000</v>
      </c>
      <c r="H336" s="240">
        <f t="shared" si="98"/>
        <v>81000</v>
      </c>
      <c r="I336" s="240">
        <f t="shared" si="98"/>
        <v>81000</v>
      </c>
      <c r="J336" s="400"/>
    </row>
    <row r="337" spans="1:10" ht="30.75" customHeight="1" x14ac:dyDescent="0.25">
      <c r="A337" s="484">
        <v>3111</v>
      </c>
      <c r="B337" s="485"/>
      <c r="C337" s="486"/>
      <c r="D337" s="74" t="s">
        <v>107</v>
      </c>
      <c r="E337" s="239"/>
      <c r="F337" s="240">
        <v>47000</v>
      </c>
      <c r="G337" s="236">
        <v>81000</v>
      </c>
      <c r="H337" s="236">
        <v>81000</v>
      </c>
      <c r="I337" s="236">
        <v>81000</v>
      </c>
      <c r="J337" s="401"/>
    </row>
    <row r="338" spans="1:10" ht="30.75" customHeight="1" x14ac:dyDescent="0.25">
      <c r="A338" s="484">
        <v>312</v>
      </c>
      <c r="B338" s="485"/>
      <c r="C338" s="486"/>
      <c r="D338" s="74" t="s">
        <v>108</v>
      </c>
      <c r="E338" s="239"/>
      <c r="F338" s="240">
        <f>F339</f>
        <v>3000</v>
      </c>
      <c r="G338" s="240">
        <f t="shared" ref="G338:I338" si="99">G339</f>
        <v>3200</v>
      </c>
      <c r="H338" s="240">
        <f t="shared" si="99"/>
        <v>3200</v>
      </c>
      <c r="I338" s="240">
        <f t="shared" si="99"/>
        <v>3200</v>
      </c>
      <c r="J338" s="400"/>
    </row>
    <row r="339" spans="1:10" ht="30.75" customHeight="1" x14ac:dyDescent="0.25">
      <c r="A339" s="484">
        <v>3121</v>
      </c>
      <c r="B339" s="485"/>
      <c r="C339" s="486"/>
      <c r="D339" s="74" t="s">
        <v>108</v>
      </c>
      <c r="E339" s="239"/>
      <c r="F339" s="240">
        <v>3000</v>
      </c>
      <c r="G339" s="236">
        <v>3200</v>
      </c>
      <c r="H339" s="236">
        <v>3200</v>
      </c>
      <c r="I339" s="236">
        <v>3200</v>
      </c>
      <c r="J339" s="401"/>
    </row>
    <row r="340" spans="1:10" ht="30.75" customHeight="1" x14ac:dyDescent="0.25">
      <c r="A340" s="484">
        <v>313</v>
      </c>
      <c r="B340" s="485"/>
      <c r="C340" s="486"/>
      <c r="D340" s="74" t="s">
        <v>109</v>
      </c>
      <c r="E340" s="239"/>
      <c r="F340" s="240">
        <f>F341</f>
        <v>8000</v>
      </c>
      <c r="G340" s="240">
        <f t="shared" ref="G340:I340" si="100">G341</f>
        <v>13400</v>
      </c>
      <c r="H340" s="240">
        <f t="shared" si="100"/>
        <v>13400</v>
      </c>
      <c r="I340" s="240">
        <f t="shared" si="100"/>
        <v>13400</v>
      </c>
      <c r="J340" s="400"/>
    </row>
    <row r="341" spans="1:10" ht="30.75" customHeight="1" x14ac:dyDescent="0.25">
      <c r="A341" s="484">
        <v>3132</v>
      </c>
      <c r="B341" s="485"/>
      <c r="C341" s="486"/>
      <c r="D341" s="74" t="s">
        <v>110</v>
      </c>
      <c r="E341" s="239"/>
      <c r="F341" s="240">
        <v>8000</v>
      </c>
      <c r="G341" s="236">
        <v>13400</v>
      </c>
      <c r="H341" s="236">
        <v>13400</v>
      </c>
      <c r="I341" s="236">
        <v>13400</v>
      </c>
      <c r="J341" s="401"/>
    </row>
    <row r="342" spans="1:10" ht="30.75" customHeight="1" x14ac:dyDescent="0.25">
      <c r="A342" s="475">
        <v>32</v>
      </c>
      <c r="B342" s="476"/>
      <c r="C342" s="477"/>
      <c r="D342" s="382" t="s">
        <v>79</v>
      </c>
      <c r="E342" s="235">
        <v>1462.8</v>
      </c>
      <c r="F342" s="235">
        <f>F343</f>
        <v>2000</v>
      </c>
      <c r="G342" s="235">
        <f t="shared" ref="G342:I343" si="101">G343</f>
        <v>2000</v>
      </c>
      <c r="H342" s="235">
        <f t="shared" si="101"/>
        <v>2000</v>
      </c>
      <c r="I342" s="235">
        <f t="shared" si="101"/>
        <v>2000</v>
      </c>
      <c r="J342" s="396"/>
    </row>
    <row r="343" spans="1:10" ht="30.75" customHeight="1" x14ac:dyDescent="0.25">
      <c r="A343" s="484">
        <v>321</v>
      </c>
      <c r="B343" s="485"/>
      <c r="C343" s="486"/>
      <c r="D343" s="74" t="s">
        <v>111</v>
      </c>
      <c r="E343" s="240">
        <f t="shared" ref="E343" si="102">E344</f>
        <v>0</v>
      </c>
      <c r="F343" s="240">
        <f>F344</f>
        <v>2000</v>
      </c>
      <c r="G343" s="240">
        <f t="shared" si="101"/>
        <v>2000</v>
      </c>
      <c r="H343" s="240">
        <f t="shared" si="101"/>
        <v>2000</v>
      </c>
      <c r="I343" s="240">
        <f t="shared" si="101"/>
        <v>2000</v>
      </c>
      <c r="J343" s="400"/>
    </row>
    <row r="344" spans="1:10" ht="30.75" customHeight="1" x14ac:dyDescent="0.25">
      <c r="A344" s="484">
        <v>3212</v>
      </c>
      <c r="B344" s="485"/>
      <c r="C344" s="486"/>
      <c r="D344" s="74" t="s">
        <v>113</v>
      </c>
      <c r="E344" s="239"/>
      <c r="F344" s="240">
        <v>2000</v>
      </c>
      <c r="G344" s="236">
        <v>2000</v>
      </c>
      <c r="H344" s="236">
        <v>2000</v>
      </c>
      <c r="I344" s="236">
        <v>2000</v>
      </c>
      <c r="J344" s="401"/>
    </row>
    <row r="345" spans="1:10" ht="30.75" customHeight="1" x14ac:dyDescent="0.25">
      <c r="A345" s="505" t="s">
        <v>61</v>
      </c>
      <c r="B345" s="506"/>
      <c r="C345" s="507"/>
      <c r="D345" s="387" t="s">
        <v>78</v>
      </c>
      <c r="E345" s="241">
        <f t="shared" ref="E345:E346" si="103">E346</f>
        <v>83515.47</v>
      </c>
      <c r="F345" s="241">
        <f>F346</f>
        <v>84000</v>
      </c>
      <c r="G345" s="232">
        <f>G347</f>
        <v>88000</v>
      </c>
      <c r="H345" s="232">
        <f>H347</f>
        <v>88000</v>
      </c>
      <c r="I345" s="232">
        <f>I347</f>
        <v>88000</v>
      </c>
      <c r="J345" s="398"/>
    </row>
    <row r="346" spans="1:10" s="5" customFormat="1" ht="30.75" customHeight="1" x14ac:dyDescent="0.25">
      <c r="A346" s="478" t="s">
        <v>64</v>
      </c>
      <c r="B346" s="479"/>
      <c r="C346" s="480"/>
      <c r="D346" s="381" t="s">
        <v>14</v>
      </c>
      <c r="E346" s="233">
        <f t="shared" si="103"/>
        <v>83515.47</v>
      </c>
      <c r="F346" s="233">
        <f>F347</f>
        <v>84000</v>
      </c>
      <c r="G346" s="233">
        <f t="shared" ref="G346:I347" si="104">G347</f>
        <v>88000</v>
      </c>
      <c r="H346" s="233">
        <f t="shared" si="104"/>
        <v>88000</v>
      </c>
      <c r="I346" s="233">
        <f t="shared" si="104"/>
        <v>88000</v>
      </c>
      <c r="J346" s="395"/>
    </row>
    <row r="347" spans="1:10" ht="30.75" customHeight="1" x14ac:dyDescent="0.25">
      <c r="A347" s="490">
        <v>3</v>
      </c>
      <c r="B347" s="491"/>
      <c r="C347" s="492"/>
      <c r="D347" s="382" t="s">
        <v>16</v>
      </c>
      <c r="E347" s="243">
        <f>E348</f>
        <v>83515.47</v>
      </c>
      <c r="F347" s="235">
        <f>F348</f>
        <v>84000</v>
      </c>
      <c r="G347" s="235">
        <f t="shared" si="104"/>
        <v>88000</v>
      </c>
      <c r="H347" s="235">
        <f t="shared" si="104"/>
        <v>88000</v>
      </c>
      <c r="I347" s="235">
        <f t="shared" si="104"/>
        <v>88000</v>
      </c>
      <c r="J347" s="396"/>
    </row>
    <row r="348" spans="1:10" ht="30.75" customHeight="1" x14ac:dyDescent="0.25">
      <c r="A348" s="475">
        <v>37</v>
      </c>
      <c r="B348" s="476"/>
      <c r="C348" s="477"/>
      <c r="D348" s="81" t="s">
        <v>36</v>
      </c>
      <c r="E348" s="258">
        <v>83515.47</v>
      </c>
      <c r="F348" s="259">
        <v>84000</v>
      </c>
      <c r="G348" s="236">
        <v>88000</v>
      </c>
      <c r="H348" s="236">
        <v>88000</v>
      </c>
      <c r="I348" s="236">
        <v>88000</v>
      </c>
      <c r="J348" s="401"/>
    </row>
    <row r="349" spans="1:10" ht="30.75" customHeight="1" x14ac:dyDescent="0.25">
      <c r="A349" s="505" t="s">
        <v>62</v>
      </c>
      <c r="B349" s="506"/>
      <c r="C349" s="507"/>
      <c r="D349" s="387" t="s">
        <v>207</v>
      </c>
      <c r="E349" s="241">
        <f t="shared" ref="E349" si="105">SUM(E350+E355+E360)</f>
        <v>7909.8600000000006</v>
      </c>
      <c r="F349" s="241">
        <f>SUM(F350+F355+F360)</f>
        <v>16550</v>
      </c>
      <c r="G349" s="265">
        <f>G350+G355+G360</f>
        <v>18000</v>
      </c>
      <c r="H349" s="265">
        <f>H350+H355+H360</f>
        <v>18000</v>
      </c>
      <c r="I349" s="265">
        <f>I350+I355+I360</f>
        <v>18000</v>
      </c>
      <c r="J349" s="398"/>
    </row>
    <row r="350" spans="1:10" s="5" customFormat="1" ht="30.75" customHeight="1" x14ac:dyDescent="0.25">
      <c r="A350" s="478" t="s">
        <v>64</v>
      </c>
      <c r="B350" s="479"/>
      <c r="C350" s="480"/>
      <c r="D350" s="381" t="s">
        <v>14</v>
      </c>
      <c r="E350" s="233">
        <f t="shared" ref="E350:E352" si="106">E351</f>
        <v>2585.73</v>
      </c>
      <c r="F350" s="233">
        <f>F351</f>
        <v>2500</v>
      </c>
      <c r="G350" s="233">
        <f t="shared" ref="G350:I353" si="107">G351</f>
        <v>2700</v>
      </c>
      <c r="H350" s="233">
        <f t="shared" si="107"/>
        <v>2700</v>
      </c>
      <c r="I350" s="233">
        <f t="shared" si="107"/>
        <v>2700</v>
      </c>
      <c r="J350" s="395"/>
    </row>
    <row r="351" spans="1:10" ht="30.75" customHeight="1" x14ac:dyDescent="0.25">
      <c r="A351" s="490">
        <v>3</v>
      </c>
      <c r="B351" s="491"/>
      <c r="C351" s="492"/>
      <c r="D351" s="382" t="s">
        <v>16</v>
      </c>
      <c r="E351" s="235">
        <f t="shared" si="106"/>
        <v>2585.73</v>
      </c>
      <c r="F351" s="235">
        <f>F352</f>
        <v>2500</v>
      </c>
      <c r="G351" s="235">
        <f t="shared" si="107"/>
        <v>2700</v>
      </c>
      <c r="H351" s="235">
        <f t="shared" si="107"/>
        <v>2700</v>
      </c>
      <c r="I351" s="235">
        <f t="shared" si="107"/>
        <v>2700</v>
      </c>
      <c r="J351" s="396"/>
    </row>
    <row r="352" spans="1:10" ht="30.75" customHeight="1" x14ac:dyDescent="0.25">
      <c r="A352" s="475">
        <v>32</v>
      </c>
      <c r="B352" s="476"/>
      <c r="C352" s="477"/>
      <c r="D352" s="382" t="s">
        <v>26</v>
      </c>
      <c r="E352" s="235">
        <f t="shared" si="106"/>
        <v>2585.73</v>
      </c>
      <c r="F352" s="235">
        <f>F353</f>
        <v>2500</v>
      </c>
      <c r="G352" s="235">
        <f t="shared" si="107"/>
        <v>2700</v>
      </c>
      <c r="H352" s="235">
        <f t="shared" si="107"/>
        <v>2700</v>
      </c>
      <c r="I352" s="235">
        <f t="shared" si="107"/>
        <v>2700</v>
      </c>
      <c r="J352" s="396"/>
    </row>
    <row r="353" spans="1:10" ht="30.75" customHeight="1" x14ac:dyDescent="0.25">
      <c r="A353" s="484">
        <v>322</v>
      </c>
      <c r="B353" s="485"/>
      <c r="C353" s="486"/>
      <c r="D353" s="74" t="s">
        <v>116</v>
      </c>
      <c r="E353" s="240">
        <v>2585.73</v>
      </c>
      <c r="F353" s="240">
        <f>F354</f>
        <v>2500</v>
      </c>
      <c r="G353" s="240">
        <f t="shared" si="107"/>
        <v>2700</v>
      </c>
      <c r="H353" s="240">
        <f t="shared" si="107"/>
        <v>2700</v>
      </c>
      <c r="I353" s="240">
        <f t="shared" si="107"/>
        <v>2700</v>
      </c>
      <c r="J353" s="400"/>
    </row>
    <row r="354" spans="1:10" ht="30.75" customHeight="1" x14ac:dyDescent="0.25">
      <c r="A354" s="484">
        <v>3222</v>
      </c>
      <c r="B354" s="485"/>
      <c r="C354" s="486"/>
      <c r="D354" s="74" t="s">
        <v>118</v>
      </c>
      <c r="E354" s="239">
        <v>0</v>
      </c>
      <c r="F354" s="240">
        <v>2500</v>
      </c>
      <c r="G354" s="236">
        <v>2700</v>
      </c>
      <c r="H354" s="236">
        <v>2700</v>
      </c>
      <c r="I354" s="236">
        <v>2700</v>
      </c>
      <c r="J354" s="401"/>
    </row>
    <row r="355" spans="1:10" s="5" customFormat="1" ht="30.75" customHeight="1" x14ac:dyDescent="0.25">
      <c r="A355" s="478" t="s">
        <v>293</v>
      </c>
      <c r="B355" s="479"/>
      <c r="C355" s="480"/>
      <c r="D355" s="381" t="s">
        <v>43</v>
      </c>
      <c r="E355" s="233">
        <f t="shared" ref="E355:E356" si="108">E356</f>
        <v>0</v>
      </c>
      <c r="F355" s="233">
        <f>F356</f>
        <v>1650</v>
      </c>
      <c r="G355" s="233">
        <f t="shared" ref="G355:I358" si="109">G356</f>
        <v>2295</v>
      </c>
      <c r="H355" s="233">
        <f t="shared" si="109"/>
        <v>2295</v>
      </c>
      <c r="I355" s="233">
        <f t="shared" si="109"/>
        <v>2295</v>
      </c>
      <c r="J355" s="395"/>
    </row>
    <row r="356" spans="1:10" ht="30.75" customHeight="1" x14ac:dyDescent="0.25">
      <c r="A356" s="490">
        <v>3</v>
      </c>
      <c r="B356" s="491"/>
      <c r="C356" s="492"/>
      <c r="D356" s="382" t="s">
        <v>16</v>
      </c>
      <c r="E356" s="235">
        <f t="shared" si="108"/>
        <v>0</v>
      </c>
      <c r="F356" s="235">
        <f>F357</f>
        <v>1650</v>
      </c>
      <c r="G356" s="235">
        <f t="shared" si="109"/>
        <v>2295</v>
      </c>
      <c r="H356" s="235">
        <f t="shared" si="109"/>
        <v>2295</v>
      </c>
      <c r="I356" s="235">
        <f t="shared" si="109"/>
        <v>2295</v>
      </c>
      <c r="J356" s="396"/>
    </row>
    <row r="357" spans="1:10" ht="30.75" customHeight="1" x14ac:dyDescent="0.25">
      <c r="A357" s="481">
        <v>32</v>
      </c>
      <c r="B357" s="482"/>
      <c r="C357" s="483"/>
      <c r="D357" s="382" t="s">
        <v>26</v>
      </c>
      <c r="E357" s="235">
        <v>0</v>
      </c>
      <c r="F357" s="235">
        <f>F358</f>
        <v>1650</v>
      </c>
      <c r="G357" s="235">
        <f t="shared" si="109"/>
        <v>2295</v>
      </c>
      <c r="H357" s="235">
        <f t="shared" si="109"/>
        <v>2295</v>
      </c>
      <c r="I357" s="235">
        <f t="shared" si="109"/>
        <v>2295</v>
      </c>
      <c r="J357" s="396"/>
    </row>
    <row r="358" spans="1:10" ht="30.75" customHeight="1" x14ac:dyDescent="0.25">
      <c r="A358" s="484">
        <v>322</v>
      </c>
      <c r="B358" s="485"/>
      <c r="C358" s="486"/>
      <c r="D358" s="74" t="s">
        <v>116</v>
      </c>
      <c r="E358" s="240">
        <v>0</v>
      </c>
      <c r="F358" s="240">
        <f>F359</f>
        <v>1650</v>
      </c>
      <c r="G358" s="240">
        <f t="shared" si="109"/>
        <v>2295</v>
      </c>
      <c r="H358" s="240">
        <f t="shared" si="109"/>
        <v>2295</v>
      </c>
      <c r="I358" s="240">
        <f t="shared" si="109"/>
        <v>2295</v>
      </c>
      <c r="J358" s="400"/>
    </row>
    <row r="359" spans="1:10" ht="30.75" customHeight="1" x14ac:dyDescent="0.25">
      <c r="A359" s="484">
        <v>3222</v>
      </c>
      <c r="B359" s="485"/>
      <c r="C359" s="486"/>
      <c r="D359" s="74" t="s">
        <v>118</v>
      </c>
      <c r="E359" s="239">
        <v>0</v>
      </c>
      <c r="F359" s="240">
        <v>1650</v>
      </c>
      <c r="G359" s="236">
        <v>2295</v>
      </c>
      <c r="H359" s="236">
        <v>2295</v>
      </c>
      <c r="I359" s="236">
        <v>2295</v>
      </c>
      <c r="J359" s="401"/>
    </row>
    <row r="360" spans="1:10" s="5" customFormat="1" ht="30.75" customHeight="1" x14ac:dyDescent="0.25">
      <c r="A360" s="478" t="s">
        <v>77</v>
      </c>
      <c r="B360" s="479"/>
      <c r="C360" s="480"/>
      <c r="D360" s="381" t="s">
        <v>48</v>
      </c>
      <c r="E360" s="233">
        <f t="shared" ref="E360:E361" si="110">E361</f>
        <v>5324.13</v>
      </c>
      <c r="F360" s="233">
        <f>F361</f>
        <v>12400</v>
      </c>
      <c r="G360" s="233">
        <f t="shared" ref="G360:I363" si="111">G361</f>
        <v>13005</v>
      </c>
      <c r="H360" s="233">
        <f t="shared" si="111"/>
        <v>13005</v>
      </c>
      <c r="I360" s="233">
        <f t="shared" si="111"/>
        <v>13005</v>
      </c>
      <c r="J360" s="395"/>
    </row>
    <row r="361" spans="1:10" ht="30.75" customHeight="1" x14ac:dyDescent="0.25">
      <c r="A361" s="490">
        <v>3</v>
      </c>
      <c r="B361" s="491"/>
      <c r="C361" s="492"/>
      <c r="D361" s="382" t="s">
        <v>16</v>
      </c>
      <c r="E361" s="235">
        <f t="shared" si="110"/>
        <v>5324.13</v>
      </c>
      <c r="F361" s="235">
        <f>F362</f>
        <v>12400</v>
      </c>
      <c r="G361" s="235">
        <f t="shared" si="111"/>
        <v>13005</v>
      </c>
      <c r="H361" s="235">
        <f t="shared" si="111"/>
        <v>13005</v>
      </c>
      <c r="I361" s="235">
        <f t="shared" si="111"/>
        <v>13005</v>
      </c>
      <c r="J361" s="396"/>
    </row>
    <row r="362" spans="1:10" ht="30.75" customHeight="1" x14ac:dyDescent="0.25">
      <c r="A362" s="475">
        <v>32</v>
      </c>
      <c r="B362" s="476"/>
      <c r="C362" s="477"/>
      <c r="D362" s="382" t="s">
        <v>26</v>
      </c>
      <c r="E362" s="235">
        <v>5324.13</v>
      </c>
      <c r="F362" s="235">
        <f>F363</f>
        <v>12400</v>
      </c>
      <c r="G362" s="235">
        <f t="shared" si="111"/>
        <v>13005</v>
      </c>
      <c r="H362" s="235">
        <f t="shared" si="111"/>
        <v>13005</v>
      </c>
      <c r="I362" s="235">
        <f t="shared" si="111"/>
        <v>13005</v>
      </c>
      <c r="J362" s="396"/>
    </row>
    <row r="363" spans="1:10" ht="30.75" customHeight="1" x14ac:dyDescent="0.25">
      <c r="A363" s="484">
        <v>322</v>
      </c>
      <c r="B363" s="485"/>
      <c r="C363" s="486"/>
      <c r="D363" s="74" t="s">
        <v>116</v>
      </c>
      <c r="E363" s="240">
        <v>5324.13</v>
      </c>
      <c r="F363" s="240">
        <f>F364</f>
        <v>12400</v>
      </c>
      <c r="G363" s="240">
        <f t="shared" si="111"/>
        <v>13005</v>
      </c>
      <c r="H363" s="240">
        <f t="shared" si="111"/>
        <v>13005</v>
      </c>
      <c r="I363" s="240">
        <f t="shared" si="111"/>
        <v>13005</v>
      </c>
      <c r="J363" s="400"/>
    </row>
    <row r="364" spans="1:10" ht="30.75" customHeight="1" x14ac:dyDescent="0.25">
      <c r="A364" s="484">
        <v>3222</v>
      </c>
      <c r="B364" s="485"/>
      <c r="C364" s="486"/>
      <c r="D364" s="74" t="s">
        <v>118</v>
      </c>
      <c r="E364" s="239">
        <v>0</v>
      </c>
      <c r="F364" s="240">
        <v>12400</v>
      </c>
      <c r="G364" s="236">
        <v>13005</v>
      </c>
      <c r="H364" s="236">
        <v>13005</v>
      </c>
      <c r="I364" s="236">
        <v>13005</v>
      </c>
      <c r="J364" s="401"/>
    </row>
    <row r="365" spans="1:10" ht="30.75" customHeight="1" x14ac:dyDescent="0.25">
      <c r="A365" s="505" t="s">
        <v>249</v>
      </c>
      <c r="B365" s="506"/>
      <c r="C365" s="507"/>
      <c r="D365" s="387" t="s">
        <v>310</v>
      </c>
      <c r="E365" s="231">
        <f>SUM(E366+E379+E392)</f>
        <v>107478.20000000001</v>
      </c>
      <c r="F365" s="241">
        <f>SUM(F366+F379+F392)</f>
        <v>144600</v>
      </c>
      <c r="G365" s="232">
        <f>G366+G379+G392</f>
        <v>265000</v>
      </c>
      <c r="H365" s="232">
        <f>H366+H379+H392</f>
        <v>265000</v>
      </c>
      <c r="I365" s="232">
        <f>I366+I379+I392</f>
        <v>265000</v>
      </c>
      <c r="J365" s="398"/>
    </row>
    <row r="366" spans="1:10" s="5" customFormat="1" ht="30.75" customHeight="1" x14ac:dyDescent="0.25">
      <c r="A366" s="478" t="s">
        <v>64</v>
      </c>
      <c r="B366" s="479"/>
      <c r="C366" s="480"/>
      <c r="D366" s="381" t="s">
        <v>14</v>
      </c>
      <c r="E366" s="242">
        <f t="shared" ref="E366:I366" si="112">E367</f>
        <v>49689.520000000004</v>
      </c>
      <c r="F366" s="233">
        <f>F367</f>
        <v>21760</v>
      </c>
      <c r="G366" s="242">
        <f t="shared" si="112"/>
        <v>39909</v>
      </c>
      <c r="H366" s="242">
        <f t="shared" si="112"/>
        <v>39909</v>
      </c>
      <c r="I366" s="242">
        <f t="shared" si="112"/>
        <v>39909</v>
      </c>
      <c r="J366" s="402"/>
    </row>
    <row r="367" spans="1:10" ht="30.75" customHeight="1" x14ac:dyDescent="0.25">
      <c r="A367" s="490">
        <v>3</v>
      </c>
      <c r="B367" s="491"/>
      <c r="C367" s="492"/>
      <c r="D367" s="382" t="s">
        <v>16</v>
      </c>
      <c r="E367" s="243">
        <f t="shared" ref="E367:I367" si="113">E368+E375</f>
        <v>49689.520000000004</v>
      </c>
      <c r="F367" s="235">
        <f>F368+F375</f>
        <v>21760</v>
      </c>
      <c r="G367" s="243">
        <f t="shared" si="113"/>
        <v>39909</v>
      </c>
      <c r="H367" s="243">
        <f t="shared" si="113"/>
        <v>39909</v>
      </c>
      <c r="I367" s="243">
        <f t="shared" si="113"/>
        <v>39909</v>
      </c>
      <c r="J367" s="404"/>
    </row>
    <row r="368" spans="1:10" ht="30.75" customHeight="1" x14ac:dyDescent="0.25">
      <c r="A368" s="475">
        <v>31</v>
      </c>
      <c r="B368" s="476"/>
      <c r="C368" s="477"/>
      <c r="D368" s="382" t="s">
        <v>17</v>
      </c>
      <c r="E368" s="243">
        <v>47205.04</v>
      </c>
      <c r="F368" s="235">
        <f>F369+F371+F373</f>
        <v>20700</v>
      </c>
      <c r="G368" s="243">
        <f t="shared" ref="G368:I368" si="114">G369+G371+G373</f>
        <v>38304</v>
      </c>
      <c r="H368" s="243">
        <f t="shared" si="114"/>
        <v>38304</v>
      </c>
      <c r="I368" s="243">
        <f t="shared" si="114"/>
        <v>38304</v>
      </c>
      <c r="J368" s="401"/>
    </row>
    <row r="369" spans="1:10" ht="30.75" customHeight="1" x14ac:dyDescent="0.25">
      <c r="A369" s="484">
        <v>311</v>
      </c>
      <c r="B369" s="485"/>
      <c r="C369" s="486"/>
      <c r="D369" s="74" t="s">
        <v>106</v>
      </c>
      <c r="E369" s="239">
        <f t="shared" ref="E369:I369" si="115">E370</f>
        <v>0</v>
      </c>
      <c r="F369" s="240">
        <f>F370</f>
        <v>16600</v>
      </c>
      <c r="G369" s="239">
        <f t="shared" si="115"/>
        <v>31089</v>
      </c>
      <c r="H369" s="239">
        <f t="shared" si="115"/>
        <v>31089</v>
      </c>
      <c r="I369" s="239">
        <f t="shared" si="115"/>
        <v>31089</v>
      </c>
      <c r="J369" s="399"/>
    </row>
    <row r="370" spans="1:10" ht="30.75" customHeight="1" x14ac:dyDescent="0.25">
      <c r="A370" s="484">
        <v>3111</v>
      </c>
      <c r="B370" s="485"/>
      <c r="C370" s="486"/>
      <c r="D370" s="74" t="s">
        <v>107</v>
      </c>
      <c r="E370" s="239">
        <v>0</v>
      </c>
      <c r="F370" s="240">
        <v>16600</v>
      </c>
      <c r="G370" s="236">
        <v>31089</v>
      </c>
      <c r="H370" s="236">
        <v>31089</v>
      </c>
      <c r="I370" s="236">
        <v>31089</v>
      </c>
      <c r="J370" s="401"/>
    </row>
    <row r="371" spans="1:10" ht="30.75" customHeight="1" x14ac:dyDescent="0.25">
      <c r="A371" s="484">
        <v>312</v>
      </c>
      <c r="B371" s="485"/>
      <c r="C371" s="486"/>
      <c r="D371" s="74" t="s">
        <v>214</v>
      </c>
      <c r="E371" s="239">
        <f t="shared" ref="E371" si="116">E372</f>
        <v>0</v>
      </c>
      <c r="F371" s="240">
        <f>F372</f>
        <v>1300</v>
      </c>
      <c r="G371" s="239">
        <f>G372</f>
        <v>2085</v>
      </c>
      <c r="H371" s="239">
        <f>H372</f>
        <v>2085</v>
      </c>
      <c r="I371" s="239">
        <f>I372</f>
        <v>2085</v>
      </c>
      <c r="J371" s="399"/>
    </row>
    <row r="372" spans="1:10" ht="30.75" customHeight="1" x14ac:dyDescent="0.25">
      <c r="A372" s="484">
        <v>3121</v>
      </c>
      <c r="B372" s="485"/>
      <c r="C372" s="486"/>
      <c r="D372" s="74" t="s">
        <v>183</v>
      </c>
      <c r="E372" s="239">
        <v>0</v>
      </c>
      <c r="F372" s="240">
        <v>1300</v>
      </c>
      <c r="G372" s="236">
        <v>2085</v>
      </c>
      <c r="H372" s="236">
        <v>2085</v>
      </c>
      <c r="I372" s="236">
        <v>2085</v>
      </c>
      <c r="J372" s="401"/>
    </row>
    <row r="373" spans="1:10" ht="30.75" customHeight="1" x14ac:dyDescent="0.25">
      <c r="A373" s="484">
        <v>313</v>
      </c>
      <c r="B373" s="485"/>
      <c r="C373" s="486"/>
      <c r="D373" s="74" t="s">
        <v>109</v>
      </c>
      <c r="E373" s="239">
        <f t="shared" ref="E373:I373" si="117">E374</f>
        <v>0</v>
      </c>
      <c r="F373" s="240">
        <f>F374</f>
        <v>2800</v>
      </c>
      <c r="G373" s="239">
        <f t="shared" si="117"/>
        <v>5130</v>
      </c>
      <c r="H373" s="239">
        <f t="shared" si="117"/>
        <v>5130</v>
      </c>
      <c r="I373" s="239">
        <f t="shared" si="117"/>
        <v>5130</v>
      </c>
      <c r="J373" s="399"/>
    </row>
    <row r="374" spans="1:10" ht="30.75" customHeight="1" x14ac:dyDescent="0.25">
      <c r="A374" s="484">
        <v>3132</v>
      </c>
      <c r="B374" s="485"/>
      <c r="C374" s="486"/>
      <c r="D374" s="74" t="s">
        <v>110</v>
      </c>
      <c r="E374" s="239">
        <v>0</v>
      </c>
      <c r="F374" s="240">
        <v>2800</v>
      </c>
      <c r="G374" s="236">
        <v>5130</v>
      </c>
      <c r="H374" s="236">
        <v>5130</v>
      </c>
      <c r="I374" s="236">
        <v>5130</v>
      </c>
      <c r="J374" s="401"/>
    </row>
    <row r="375" spans="1:10" ht="30.75" customHeight="1" x14ac:dyDescent="0.25">
      <c r="A375" s="475">
        <v>32</v>
      </c>
      <c r="B375" s="476"/>
      <c r="C375" s="477"/>
      <c r="D375" s="382" t="s">
        <v>79</v>
      </c>
      <c r="E375" s="243">
        <v>2484.48</v>
      </c>
      <c r="F375" s="235">
        <f>F376</f>
        <v>1060</v>
      </c>
      <c r="G375" s="243">
        <f t="shared" ref="G375:I375" si="118">G376</f>
        <v>1605</v>
      </c>
      <c r="H375" s="243">
        <f t="shared" si="118"/>
        <v>1605</v>
      </c>
      <c r="I375" s="243">
        <f t="shared" si="118"/>
        <v>1605</v>
      </c>
      <c r="J375" s="404"/>
    </row>
    <row r="376" spans="1:10" ht="30.75" customHeight="1" x14ac:dyDescent="0.25">
      <c r="A376" s="484">
        <v>321</v>
      </c>
      <c r="B376" s="485"/>
      <c r="C376" s="486"/>
      <c r="D376" s="74" t="s">
        <v>111</v>
      </c>
      <c r="E376" s="239">
        <f t="shared" ref="E376:G376" si="119">SUM(E377:E378)</f>
        <v>0</v>
      </c>
      <c r="F376" s="240">
        <f>SUM(F377:F378)</f>
        <v>1060</v>
      </c>
      <c r="G376" s="239">
        <f t="shared" si="119"/>
        <v>1605</v>
      </c>
      <c r="H376" s="239">
        <f t="shared" ref="H376:I376" si="120">SUM(H377:H378)</f>
        <v>1605</v>
      </c>
      <c r="I376" s="239">
        <f t="shared" si="120"/>
        <v>1605</v>
      </c>
      <c r="J376" s="399"/>
    </row>
    <row r="377" spans="1:10" ht="30.75" customHeight="1" x14ac:dyDescent="0.25">
      <c r="A377" s="484">
        <v>3211</v>
      </c>
      <c r="B377" s="485"/>
      <c r="C377" s="486"/>
      <c r="D377" s="74" t="s">
        <v>112</v>
      </c>
      <c r="E377" s="239">
        <v>0</v>
      </c>
      <c r="F377" s="240">
        <v>60</v>
      </c>
      <c r="G377" s="236">
        <v>240</v>
      </c>
      <c r="H377" s="236">
        <v>240</v>
      </c>
      <c r="I377" s="236">
        <v>240</v>
      </c>
      <c r="J377" s="401"/>
    </row>
    <row r="378" spans="1:10" ht="30.75" customHeight="1" x14ac:dyDescent="0.25">
      <c r="A378" s="484">
        <v>3212</v>
      </c>
      <c r="B378" s="485"/>
      <c r="C378" s="486"/>
      <c r="D378" s="79" t="s">
        <v>113</v>
      </c>
      <c r="E378" s="248">
        <v>0</v>
      </c>
      <c r="F378" s="249">
        <v>1000</v>
      </c>
      <c r="G378" s="236">
        <v>1365</v>
      </c>
      <c r="H378" s="236">
        <v>1365</v>
      </c>
      <c r="I378" s="236">
        <v>1365</v>
      </c>
      <c r="J378" s="401"/>
    </row>
    <row r="379" spans="1:10" s="5" customFormat="1" ht="30.75" customHeight="1" x14ac:dyDescent="0.25">
      <c r="A379" s="478" t="s">
        <v>293</v>
      </c>
      <c r="B379" s="479"/>
      <c r="C379" s="480"/>
      <c r="D379" s="381" t="s">
        <v>43</v>
      </c>
      <c r="E379" s="233">
        <f>E380</f>
        <v>8668.1299999999992</v>
      </c>
      <c r="F379" s="233">
        <f>F380</f>
        <v>18351</v>
      </c>
      <c r="G379" s="234">
        <f>G380</f>
        <v>33718.65</v>
      </c>
      <c r="H379" s="234">
        <f>H380</f>
        <v>33718.65</v>
      </c>
      <c r="I379" s="234">
        <f>I380</f>
        <v>33718.65</v>
      </c>
      <c r="J379" s="403"/>
    </row>
    <row r="380" spans="1:10" ht="30.75" customHeight="1" x14ac:dyDescent="0.25">
      <c r="A380" s="490">
        <v>3</v>
      </c>
      <c r="B380" s="491"/>
      <c r="C380" s="492"/>
      <c r="D380" s="382" t="s">
        <v>16</v>
      </c>
      <c r="E380" s="243">
        <f>SUM(E381+E388)</f>
        <v>8668.1299999999992</v>
      </c>
      <c r="F380" s="235">
        <f>F381+F388</f>
        <v>18351</v>
      </c>
      <c r="G380" s="235">
        <f t="shared" ref="G380:I380" si="121">G381+G388</f>
        <v>33718.65</v>
      </c>
      <c r="H380" s="235">
        <f t="shared" si="121"/>
        <v>33718.65</v>
      </c>
      <c r="I380" s="235">
        <f t="shared" si="121"/>
        <v>33718.65</v>
      </c>
      <c r="J380" s="396"/>
    </row>
    <row r="381" spans="1:10" s="4" customFormat="1" ht="30.75" customHeight="1" x14ac:dyDescent="0.25">
      <c r="A381" s="475">
        <v>31</v>
      </c>
      <c r="B381" s="476"/>
      <c r="C381" s="477"/>
      <c r="D381" s="392" t="s">
        <v>17</v>
      </c>
      <c r="E381" s="244">
        <v>8234.7199999999993</v>
      </c>
      <c r="F381" s="237">
        <f>F382+F384+F386</f>
        <v>17500</v>
      </c>
      <c r="G381" s="237">
        <f t="shared" ref="G381:I381" si="122">G382+G384+G386</f>
        <v>32558.400000000001</v>
      </c>
      <c r="H381" s="237">
        <f t="shared" si="122"/>
        <v>32558.400000000001</v>
      </c>
      <c r="I381" s="237">
        <f t="shared" si="122"/>
        <v>32558.400000000001</v>
      </c>
      <c r="J381" s="397"/>
    </row>
    <row r="382" spans="1:10" ht="30.75" customHeight="1" x14ac:dyDescent="0.25">
      <c r="A382" s="484">
        <v>311</v>
      </c>
      <c r="B382" s="485"/>
      <c r="C382" s="486"/>
      <c r="D382" s="74" t="s">
        <v>106</v>
      </c>
      <c r="E382" s="239">
        <v>8234.7199999999993</v>
      </c>
      <c r="F382" s="240">
        <f>F383</f>
        <v>14000</v>
      </c>
      <c r="G382" s="240">
        <f t="shared" ref="G382:I382" si="123">G383</f>
        <v>26425.65</v>
      </c>
      <c r="H382" s="240">
        <f t="shared" si="123"/>
        <v>26425.65</v>
      </c>
      <c r="I382" s="240">
        <f t="shared" si="123"/>
        <v>26425.65</v>
      </c>
      <c r="J382" s="400"/>
    </row>
    <row r="383" spans="1:10" ht="30.75" customHeight="1" x14ac:dyDescent="0.25">
      <c r="A383" s="484">
        <v>3111</v>
      </c>
      <c r="B383" s="485"/>
      <c r="C383" s="486"/>
      <c r="D383" s="74" t="s">
        <v>107</v>
      </c>
      <c r="E383" s="239">
        <v>0</v>
      </c>
      <c r="F383" s="240">
        <v>14000</v>
      </c>
      <c r="G383" s="236">
        <v>26425.65</v>
      </c>
      <c r="H383" s="236">
        <v>26425.65</v>
      </c>
      <c r="I383" s="236">
        <v>26425.65</v>
      </c>
      <c r="J383" s="401"/>
    </row>
    <row r="384" spans="1:10" ht="30.75" customHeight="1" x14ac:dyDescent="0.25">
      <c r="A384" s="484">
        <v>312</v>
      </c>
      <c r="B384" s="485"/>
      <c r="C384" s="486"/>
      <c r="D384" s="74" t="s">
        <v>214</v>
      </c>
      <c r="E384" s="239">
        <v>0</v>
      </c>
      <c r="F384" s="240">
        <f>F385</f>
        <v>1200</v>
      </c>
      <c r="G384" s="240">
        <f t="shared" ref="G384:I384" si="124">G385</f>
        <v>1772.25</v>
      </c>
      <c r="H384" s="240">
        <f t="shared" si="124"/>
        <v>1772.25</v>
      </c>
      <c r="I384" s="240">
        <f t="shared" si="124"/>
        <v>1772.25</v>
      </c>
      <c r="J384" s="400"/>
    </row>
    <row r="385" spans="1:10" ht="30.75" customHeight="1" x14ac:dyDescent="0.25">
      <c r="A385" s="484">
        <v>3121</v>
      </c>
      <c r="B385" s="485"/>
      <c r="C385" s="486"/>
      <c r="D385" s="74" t="s">
        <v>214</v>
      </c>
      <c r="E385" s="239">
        <v>0</v>
      </c>
      <c r="F385" s="240">
        <v>1200</v>
      </c>
      <c r="G385" s="236">
        <v>1772.25</v>
      </c>
      <c r="H385" s="236">
        <v>1772.25</v>
      </c>
      <c r="I385" s="236">
        <v>1772.25</v>
      </c>
      <c r="J385" s="401"/>
    </row>
    <row r="386" spans="1:10" ht="30.75" customHeight="1" x14ac:dyDescent="0.25">
      <c r="A386" s="484">
        <v>313</v>
      </c>
      <c r="B386" s="485"/>
      <c r="C386" s="486"/>
      <c r="D386" s="74" t="s">
        <v>109</v>
      </c>
      <c r="E386" s="239">
        <v>0</v>
      </c>
      <c r="F386" s="240">
        <f>F387</f>
        <v>2300</v>
      </c>
      <c r="G386" s="240">
        <f t="shared" ref="G386:I386" si="125">G387</f>
        <v>4360.5</v>
      </c>
      <c r="H386" s="240">
        <f t="shared" si="125"/>
        <v>4360.5</v>
      </c>
      <c r="I386" s="240">
        <f t="shared" si="125"/>
        <v>4360.5</v>
      </c>
      <c r="J386" s="400"/>
    </row>
    <row r="387" spans="1:10" ht="30.75" customHeight="1" x14ac:dyDescent="0.25">
      <c r="A387" s="484">
        <v>3132</v>
      </c>
      <c r="B387" s="485"/>
      <c r="C387" s="486"/>
      <c r="D387" s="74" t="s">
        <v>110</v>
      </c>
      <c r="E387" s="239">
        <v>0</v>
      </c>
      <c r="F387" s="240">
        <v>2300</v>
      </c>
      <c r="G387" s="236">
        <v>4360.5</v>
      </c>
      <c r="H387" s="236">
        <v>4360.5</v>
      </c>
      <c r="I387" s="236">
        <v>4360.5</v>
      </c>
      <c r="J387" s="401"/>
    </row>
    <row r="388" spans="1:10" s="4" customFormat="1" ht="30.75" customHeight="1" x14ac:dyDescent="0.25">
      <c r="A388" s="475">
        <v>32</v>
      </c>
      <c r="B388" s="476"/>
      <c r="C388" s="477"/>
      <c r="D388" s="392" t="s">
        <v>79</v>
      </c>
      <c r="E388" s="244">
        <v>433.41</v>
      </c>
      <c r="F388" s="237">
        <f>F389</f>
        <v>851</v>
      </c>
      <c r="G388" s="237">
        <f t="shared" ref="G388:I388" si="126">SUM(G389:G390)</f>
        <v>1160.25</v>
      </c>
      <c r="H388" s="237">
        <f t="shared" si="126"/>
        <v>1160.25</v>
      </c>
      <c r="I388" s="237">
        <f t="shared" si="126"/>
        <v>1160.25</v>
      </c>
      <c r="J388" s="397"/>
    </row>
    <row r="389" spans="1:10" ht="30.75" customHeight="1" x14ac:dyDescent="0.25">
      <c r="A389" s="484">
        <v>321</v>
      </c>
      <c r="B389" s="485"/>
      <c r="C389" s="486"/>
      <c r="D389" s="74" t="s">
        <v>111</v>
      </c>
      <c r="E389" s="239">
        <v>433.41</v>
      </c>
      <c r="F389" s="240">
        <f>SUM(F390:F391)</f>
        <v>851</v>
      </c>
      <c r="G389" s="240">
        <f t="shared" ref="G389:I389" si="127">SUM(G390:G391)</f>
        <v>1160.25</v>
      </c>
      <c r="H389" s="240">
        <f t="shared" si="127"/>
        <v>1160.25</v>
      </c>
      <c r="I389" s="240">
        <f t="shared" si="127"/>
        <v>1160.25</v>
      </c>
      <c r="J389" s="401"/>
    </row>
    <row r="390" spans="1:10" ht="30.75" customHeight="1" x14ac:dyDescent="0.25">
      <c r="A390" s="538">
        <v>3211</v>
      </c>
      <c r="B390" s="539"/>
      <c r="C390" s="540"/>
      <c r="D390" s="537" t="s">
        <v>112</v>
      </c>
      <c r="E390" s="239">
        <v>0</v>
      </c>
      <c r="F390" s="240">
        <v>51</v>
      </c>
      <c r="G390" s="236">
        <v>0</v>
      </c>
      <c r="H390" s="236">
        <v>0</v>
      </c>
      <c r="I390" s="236">
        <v>0</v>
      </c>
      <c r="J390" s="401"/>
    </row>
    <row r="391" spans="1:10" ht="30.75" customHeight="1" x14ac:dyDescent="0.25">
      <c r="A391" s="484">
        <v>3212</v>
      </c>
      <c r="B391" s="485"/>
      <c r="C391" s="486"/>
      <c r="D391" s="74" t="s">
        <v>113</v>
      </c>
      <c r="E391" s="248">
        <v>0</v>
      </c>
      <c r="F391" s="240">
        <v>800</v>
      </c>
      <c r="G391" s="376">
        <v>1160.25</v>
      </c>
      <c r="H391" s="376">
        <v>1160.25</v>
      </c>
      <c r="I391" s="376">
        <v>1160.25</v>
      </c>
      <c r="J391" s="401"/>
    </row>
    <row r="392" spans="1:10" s="5" customFormat="1" ht="30.75" customHeight="1" x14ac:dyDescent="0.25">
      <c r="A392" s="478" t="s">
        <v>77</v>
      </c>
      <c r="B392" s="479"/>
      <c r="C392" s="480"/>
      <c r="D392" s="381" t="s">
        <v>48</v>
      </c>
      <c r="E392" s="242">
        <f t="shared" ref="E392:I392" si="128">E393</f>
        <v>49120.55</v>
      </c>
      <c r="F392" s="233">
        <f>F393</f>
        <v>104489</v>
      </c>
      <c r="G392" s="242">
        <f t="shared" si="128"/>
        <v>191372.35</v>
      </c>
      <c r="H392" s="242">
        <f t="shared" si="128"/>
        <v>191372.35</v>
      </c>
      <c r="I392" s="242">
        <f t="shared" si="128"/>
        <v>191372.35</v>
      </c>
      <c r="J392" s="403"/>
    </row>
    <row r="393" spans="1:10" ht="30.75" customHeight="1" x14ac:dyDescent="0.25">
      <c r="A393" s="490">
        <v>3</v>
      </c>
      <c r="B393" s="491"/>
      <c r="C393" s="492"/>
      <c r="D393" s="382" t="s">
        <v>16</v>
      </c>
      <c r="E393" s="243">
        <v>49120.55</v>
      </c>
      <c r="F393" s="235">
        <f>F394+F401</f>
        <v>104489</v>
      </c>
      <c r="G393" s="243">
        <f t="shared" ref="G393:I393" si="129">SUM(G394+G401)</f>
        <v>191372.35</v>
      </c>
      <c r="H393" s="243">
        <f t="shared" si="129"/>
        <v>191372.35</v>
      </c>
      <c r="I393" s="243">
        <f t="shared" si="129"/>
        <v>191372.35</v>
      </c>
      <c r="J393" s="401"/>
    </row>
    <row r="394" spans="1:10" s="4" customFormat="1" ht="30.75" customHeight="1" x14ac:dyDescent="0.25">
      <c r="A394" s="475">
        <v>31</v>
      </c>
      <c r="B394" s="476"/>
      <c r="C394" s="477"/>
      <c r="D394" s="392" t="s">
        <v>17</v>
      </c>
      <c r="E394" s="244">
        <v>40770.050000000003</v>
      </c>
      <c r="F394" s="237">
        <f>F395+F397+F399</f>
        <v>99600</v>
      </c>
      <c r="G394" s="244">
        <f t="shared" ref="G394:I394" si="130">SUM(G395+G397+G399)</f>
        <v>184497.6</v>
      </c>
      <c r="H394" s="244">
        <f t="shared" si="130"/>
        <v>184497.6</v>
      </c>
      <c r="I394" s="244">
        <f t="shared" si="130"/>
        <v>184497.6</v>
      </c>
      <c r="J394" s="398"/>
    </row>
    <row r="395" spans="1:10" ht="30.75" customHeight="1" x14ac:dyDescent="0.25">
      <c r="A395" s="484">
        <v>311</v>
      </c>
      <c r="B395" s="485"/>
      <c r="C395" s="486"/>
      <c r="D395" s="74" t="s">
        <v>106</v>
      </c>
      <c r="E395" s="239">
        <v>40770.050000000003</v>
      </c>
      <c r="F395" s="240">
        <f>F396</f>
        <v>79800</v>
      </c>
      <c r="G395" s="239">
        <f t="shared" ref="G395:I395" si="131">G396</f>
        <v>149745.35</v>
      </c>
      <c r="H395" s="239">
        <f t="shared" si="131"/>
        <v>149745.35</v>
      </c>
      <c r="I395" s="239">
        <f t="shared" si="131"/>
        <v>149745.35</v>
      </c>
      <c r="J395" s="401"/>
    </row>
    <row r="396" spans="1:10" ht="30.75" customHeight="1" x14ac:dyDescent="0.25">
      <c r="A396" s="484">
        <v>3111</v>
      </c>
      <c r="B396" s="485"/>
      <c r="C396" s="486"/>
      <c r="D396" s="74" t="s">
        <v>107</v>
      </c>
      <c r="E396" s="239">
        <v>0</v>
      </c>
      <c r="F396" s="240">
        <v>79800</v>
      </c>
      <c r="G396" s="236">
        <v>149745.35</v>
      </c>
      <c r="H396" s="236">
        <v>149745.35</v>
      </c>
      <c r="I396" s="236">
        <v>149745.35</v>
      </c>
      <c r="J396" s="401"/>
    </row>
    <row r="397" spans="1:10" ht="30.75" customHeight="1" x14ac:dyDescent="0.25">
      <c r="A397" s="484">
        <v>312</v>
      </c>
      <c r="B397" s="485"/>
      <c r="C397" s="486"/>
      <c r="D397" s="74" t="s">
        <v>214</v>
      </c>
      <c r="E397" s="239">
        <f t="shared" ref="E397:I397" si="132">E398</f>
        <v>0</v>
      </c>
      <c r="F397" s="240">
        <f>F398</f>
        <v>6600</v>
      </c>
      <c r="G397" s="239">
        <f t="shared" si="132"/>
        <v>10042.75</v>
      </c>
      <c r="H397" s="239">
        <f t="shared" si="132"/>
        <v>10042.75</v>
      </c>
      <c r="I397" s="239">
        <f t="shared" si="132"/>
        <v>10042.75</v>
      </c>
      <c r="J397" s="401"/>
    </row>
    <row r="398" spans="1:10" ht="30.75" customHeight="1" x14ac:dyDescent="0.25">
      <c r="A398" s="484">
        <v>3121</v>
      </c>
      <c r="B398" s="485"/>
      <c r="C398" s="486"/>
      <c r="D398" s="74" t="s">
        <v>182</v>
      </c>
      <c r="E398" s="239">
        <v>0</v>
      </c>
      <c r="F398" s="240">
        <v>6600</v>
      </c>
      <c r="G398" s="236">
        <v>10042.75</v>
      </c>
      <c r="H398" s="236">
        <v>10042.75</v>
      </c>
      <c r="I398" s="236">
        <v>10042.75</v>
      </c>
      <c r="J398" s="401"/>
    </row>
    <row r="399" spans="1:10" ht="30.75" customHeight="1" x14ac:dyDescent="0.25">
      <c r="A399" s="484">
        <v>313</v>
      </c>
      <c r="B399" s="485"/>
      <c r="C399" s="486"/>
      <c r="D399" s="74" t="s">
        <v>109</v>
      </c>
      <c r="E399" s="239">
        <v>5894.47</v>
      </c>
      <c r="F399" s="240">
        <f>F400</f>
        <v>13200</v>
      </c>
      <c r="G399" s="239">
        <f t="shared" ref="G399:I399" si="133">G400</f>
        <v>24709.5</v>
      </c>
      <c r="H399" s="239">
        <f t="shared" si="133"/>
        <v>24709.5</v>
      </c>
      <c r="I399" s="239">
        <f t="shared" si="133"/>
        <v>24709.5</v>
      </c>
      <c r="J399" s="401"/>
    </row>
    <row r="400" spans="1:10" ht="30.75" customHeight="1" x14ac:dyDescent="0.25">
      <c r="A400" s="484">
        <v>3132</v>
      </c>
      <c r="B400" s="485"/>
      <c r="C400" s="486"/>
      <c r="D400" s="74" t="s">
        <v>110</v>
      </c>
      <c r="E400" s="239">
        <v>0</v>
      </c>
      <c r="F400" s="240">
        <v>13200</v>
      </c>
      <c r="G400" s="236">
        <v>24709.5</v>
      </c>
      <c r="H400" s="236">
        <v>24709.5</v>
      </c>
      <c r="I400" s="236">
        <v>24709.5</v>
      </c>
      <c r="J400" s="401"/>
    </row>
    <row r="401" spans="1:10" s="4" customFormat="1" ht="30.75" customHeight="1" x14ac:dyDescent="0.25">
      <c r="A401" s="475">
        <v>32</v>
      </c>
      <c r="B401" s="476"/>
      <c r="C401" s="477"/>
      <c r="D401" s="392" t="s">
        <v>79</v>
      </c>
      <c r="E401" s="244">
        <v>2456.0300000000002</v>
      </c>
      <c r="F401" s="237">
        <f>F402</f>
        <v>4889</v>
      </c>
      <c r="G401" s="244">
        <f t="shared" ref="G401:I401" si="134">G402</f>
        <v>6874.75</v>
      </c>
      <c r="H401" s="244">
        <f t="shared" si="134"/>
        <v>6874.75</v>
      </c>
      <c r="I401" s="244">
        <f t="shared" si="134"/>
        <v>6874.75</v>
      </c>
      <c r="J401" s="398"/>
    </row>
    <row r="402" spans="1:10" ht="30.75" customHeight="1" x14ac:dyDescent="0.25">
      <c r="A402" s="484">
        <v>321</v>
      </c>
      <c r="B402" s="485"/>
      <c r="C402" s="486"/>
      <c r="D402" s="74" t="s">
        <v>111</v>
      </c>
      <c r="E402" s="239">
        <v>2456.0300000000002</v>
      </c>
      <c r="F402" s="240">
        <f>SUM(F403:F404)</f>
        <v>4889</v>
      </c>
      <c r="G402" s="239">
        <f>SUM(G403:G404)</f>
        <v>6874.75</v>
      </c>
      <c r="H402" s="239">
        <f>SUM(H403:H404)</f>
        <v>6874.75</v>
      </c>
      <c r="I402" s="239">
        <f>SUM(I403:I404)</f>
        <v>6874.75</v>
      </c>
      <c r="J402" s="401"/>
    </row>
    <row r="403" spans="1:10" ht="30.75" customHeight="1" x14ac:dyDescent="0.25">
      <c r="A403" s="484">
        <v>3211</v>
      </c>
      <c r="B403" s="485"/>
      <c r="C403" s="486"/>
      <c r="D403" s="74" t="s">
        <v>112</v>
      </c>
      <c r="E403" s="239">
        <v>0</v>
      </c>
      <c r="F403" s="240">
        <v>289</v>
      </c>
      <c r="G403" s="236">
        <v>300</v>
      </c>
      <c r="H403" s="236">
        <v>300</v>
      </c>
      <c r="I403" s="236">
        <v>300</v>
      </c>
      <c r="J403" s="401"/>
    </row>
    <row r="404" spans="1:10" ht="30.75" customHeight="1" x14ac:dyDescent="0.25">
      <c r="A404" s="484">
        <v>3212</v>
      </c>
      <c r="B404" s="485"/>
      <c r="C404" s="486"/>
      <c r="D404" s="74" t="s">
        <v>113</v>
      </c>
      <c r="E404" s="239">
        <v>0</v>
      </c>
      <c r="F404" s="240">
        <v>4600</v>
      </c>
      <c r="G404" s="236">
        <v>6574.75</v>
      </c>
      <c r="H404" s="236">
        <v>6574.75</v>
      </c>
      <c r="I404" s="236">
        <v>6574.75</v>
      </c>
      <c r="J404" s="401"/>
    </row>
    <row r="405" spans="1:10" ht="30.75" customHeight="1" x14ac:dyDescent="0.25">
      <c r="E405" s="266"/>
      <c r="F405" s="7"/>
      <c r="G405" s="266"/>
      <c r="H405" s="267"/>
      <c r="I405" s="267"/>
      <c r="J405" s="267"/>
    </row>
    <row r="406" spans="1:10" ht="30.75" customHeight="1" x14ac:dyDescent="0.25">
      <c r="E406" s="266"/>
      <c r="F406" s="266"/>
      <c r="G406" s="266"/>
      <c r="H406" s="266"/>
      <c r="I406" s="266"/>
      <c r="J406" s="267"/>
    </row>
    <row r="407" spans="1:10" ht="30.75" customHeight="1" x14ac:dyDescent="0.25">
      <c r="E407" s="266"/>
      <c r="F407" s="266"/>
      <c r="G407" s="266"/>
      <c r="H407" s="266"/>
      <c r="I407" s="266"/>
      <c r="J407" s="267"/>
    </row>
    <row r="408" spans="1:10" ht="30.75" customHeight="1" x14ac:dyDescent="0.25">
      <c r="E408" s="266"/>
      <c r="F408" s="266"/>
      <c r="G408" s="266"/>
      <c r="H408" s="266"/>
      <c r="I408" s="266"/>
      <c r="J408" s="267"/>
    </row>
    <row r="409" spans="1:10" ht="30.75" customHeight="1" x14ac:dyDescent="0.25">
      <c r="E409" s="266"/>
      <c r="F409" s="266"/>
      <c r="G409" s="266"/>
      <c r="H409" s="266"/>
      <c r="I409" s="266"/>
      <c r="J409" s="267"/>
    </row>
    <row r="410" spans="1:10" ht="30.75" customHeight="1" x14ac:dyDescent="0.25">
      <c r="E410" s="266"/>
      <c r="F410" s="266"/>
      <c r="G410" s="266"/>
      <c r="H410" s="266"/>
      <c r="I410" s="266"/>
      <c r="J410" s="267"/>
    </row>
    <row r="411" spans="1:10" ht="30.75" customHeight="1" x14ac:dyDescent="0.25">
      <c r="E411" s="266"/>
      <c r="F411" s="266"/>
      <c r="G411" s="266"/>
      <c r="H411" s="266"/>
      <c r="I411" s="266"/>
      <c r="J411" s="267"/>
    </row>
    <row r="412" spans="1:10" ht="30.75" customHeight="1" x14ac:dyDescent="0.25">
      <c r="E412" s="266"/>
      <c r="F412" s="266"/>
      <c r="G412" s="266"/>
      <c r="H412" s="266"/>
      <c r="I412" s="266"/>
      <c r="J412" s="267"/>
    </row>
    <row r="413" spans="1:10" ht="30.75" customHeight="1" x14ac:dyDescent="0.25">
      <c r="E413" s="266"/>
      <c r="F413" s="266"/>
      <c r="G413" s="266"/>
      <c r="H413" s="266"/>
      <c r="I413" s="266"/>
      <c r="J413" s="267"/>
    </row>
  </sheetData>
  <mergeCells count="379">
    <mergeCell ref="A390:C390"/>
    <mergeCell ref="A1:H1"/>
    <mergeCell ref="A3:H3"/>
    <mergeCell ref="A93:C93"/>
    <mergeCell ref="A132:C132"/>
    <mergeCell ref="A140:C140"/>
    <mergeCell ref="A168:C168"/>
    <mergeCell ref="B235:C235"/>
    <mergeCell ref="A244:C244"/>
    <mergeCell ref="A267:C267"/>
    <mergeCell ref="A58:C58"/>
    <mergeCell ref="A87:C87"/>
    <mergeCell ref="A108:C108"/>
    <mergeCell ref="A219:C219"/>
    <mergeCell ref="A6:D6"/>
    <mergeCell ref="A11:C11"/>
    <mergeCell ref="A199:C199"/>
    <mergeCell ref="A12:C12"/>
    <mergeCell ref="A45:C45"/>
    <mergeCell ref="A46:C46"/>
    <mergeCell ref="A52:C52"/>
    <mergeCell ref="A43:C43"/>
    <mergeCell ref="A44:C44"/>
    <mergeCell ref="A50:C50"/>
    <mergeCell ref="A51:C51"/>
    <mergeCell ref="A399:C399"/>
    <mergeCell ref="A400:C400"/>
    <mergeCell ref="A401:C401"/>
    <mergeCell ref="A402:C402"/>
    <mergeCell ref="A403:C403"/>
    <mergeCell ref="A404:C404"/>
    <mergeCell ref="A275:C275"/>
    <mergeCell ref="A286:C286"/>
    <mergeCell ref="A294:C294"/>
    <mergeCell ref="A295:C295"/>
    <mergeCell ref="A290:C290"/>
    <mergeCell ref="A319:C319"/>
    <mergeCell ref="A388:C388"/>
    <mergeCell ref="A389:C389"/>
    <mergeCell ref="A391:C391"/>
    <mergeCell ref="A392:C392"/>
    <mergeCell ref="A393:C393"/>
    <mergeCell ref="A394:C394"/>
    <mergeCell ref="A395:C395"/>
    <mergeCell ref="A396:C396"/>
    <mergeCell ref="A387:C387"/>
    <mergeCell ref="A347:C347"/>
    <mergeCell ref="A296:C296"/>
    <mergeCell ref="A297:C297"/>
    <mergeCell ref="A191:C191"/>
    <mergeCell ref="A198:C198"/>
    <mergeCell ref="A200:C200"/>
    <mergeCell ref="A203:C203"/>
    <mergeCell ref="A397:C397"/>
    <mergeCell ref="A398:C398"/>
    <mergeCell ref="A353:C353"/>
    <mergeCell ref="A282:C282"/>
    <mergeCell ref="A283:C283"/>
    <mergeCell ref="A253:C253"/>
    <mergeCell ref="A313:C313"/>
    <mergeCell ref="A312:C312"/>
    <mergeCell ref="A338:C338"/>
    <mergeCell ref="A261:C261"/>
    <mergeCell ref="A288:C288"/>
    <mergeCell ref="A277:C277"/>
    <mergeCell ref="A284:C284"/>
    <mergeCell ref="A285:C285"/>
    <mergeCell ref="A280:C280"/>
    <mergeCell ref="A270:C270"/>
    <mergeCell ref="B287:C287"/>
    <mergeCell ref="A385:C385"/>
    <mergeCell ref="A386:C386"/>
    <mergeCell ref="A328:C328"/>
    <mergeCell ref="A91:C91"/>
    <mergeCell ref="A36:C36"/>
    <mergeCell ref="A37:C37"/>
    <mergeCell ref="A129:C129"/>
    <mergeCell ref="A183:C183"/>
    <mergeCell ref="A38:C38"/>
    <mergeCell ref="A9:C9"/>
    <mergeCell ref="A130:C130"/>
    <mergeCell ref="A5:C5"/>
    <mergeCell ref="A117:C117"/>
    <mergeCell ref="A119:C119"/>
    <mergeCell ref="A56:C56"/>
    <mergeCell ref="A109:C109"/>
    <mergeCell ref="A104:C104"/>
    <mergeCell ref="A105:C105"/>
    <mergeCell ref="A115:C115"/>
    <mergeCell ref="A172:C172"/>
    <mergeCell ref="A175:C175"/>
    <mergeCell ref="A59:C59"/>
    <mergeCell ref="A85:C85"/>
    <mergeCell ref="A86:C86"/>
    <mergeCell ref="A116:C116"/>
    <mergeCell ref="A114:C114"/>
    <mergeCell ref="A173:C173"/>
    <mergeCell ref="A135:C135"/>
    <mergeCell ref="A136:C136"/>
    <mergeCell ref="A137:C137"/>
    <mergeCell ref="A120:C120"/>
    <mergeCell ref="A112:C112"/>
    <mergeCell ref="A144:C144"/>
    <mergeCell ref="A118:C118"/>
    <mergeCell ref="A113:C113"/>
    <mergeCell ref="A94:C94"/>
    <mergeCell ref="A95:C95"/>
    <mergeCell ref="A96:C96"/>
    <mergeCell ref="A97:C97"/>
    <mergeCell ref="A98:C98"/>
    <mergeCell ref="A99:C99"/>
    <mergeCell ref="A111:C111"/>
    <mergeCell ref="A126:C126"/>
    <mergeCell ref="A127:C127"/>
    <mergeCell ref="A102:C102"/>
    <mergeCell ref="A122:C122"/>
    <mergeCell ref="A124:C124"/>
    <mergeCell ref="A125:C125"/>
    <mergeCell ref="A121:C121"/>
    <mergeCell ref="A10:C10"/>
    <mergeCell ref="A39:C39"/>
    <mergeCell ref="A41:C41"/>
    <mergeCell ref="A42:C42"/>
    <mergeCell ref="A110:C110"/>
    <mergeCell ref="A106:C106"/>
    <mergeCell ref="A107:C107"/>
    <mergeCell ref="A186:C186"/>
    <mergeCell ref="A49:C49"/>
    <mergeCell ref="A60:C60"/>
    <mergeCell ref="A90:C90"/>
    <mergeCell ref="A92:C92"/>
    <mergeCell ref="A101:C101"/>
    <mergeCell ref="A100:C100"/>
    <mergeCell ref="A182:C182"/>
    <mergeCell ref="A128:C128"/>
    <mergeCell ref="A83:C83"/>
    <mergeCell ref="A84:C84"/>
    <mergeCell ref="A77:C77"/>
    <mergeCell ref="A78:C78"/>
    <mergeCell ref="A73:C73"/>
    <mergeCell ref="A74:C74"/>
    <mergeCell ref="A75:C75"/>
    <mergeCell ref="A133:C133"/>
    <mergeCell ref="A48:C48"/>
    <mergeCell ref="A180:C180"/>
    <mergeCell ref="A189:C189"/>
    <mergeCell ref="A255:C255"/>
    <mergeCell ref="A350:C350"/>
    <mergeCell ref="A351:C351"/>
    <mergeCell ref="A360:C360"/>
    <mergeCell ref="A262:C262"/>
    <mergeCell ref="A88:C88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82:C82"/>
    <mergeCell ref="A81:C81"/>
    <mergeCell ref="A134:C134"/>
    <mergeCell ref="A366:C366"/>
    <mergeCell ref="A340:C340"/>
    <mergeCell ref="A341:C341"/>
    <mergeCell ref="A336:C336"/>
    <mergeCell ref="A345:C345"/>
    <mergeCell ref="A346:C346"/>
    <mergeCell ref="A343:C343"/>
    <mergeCell ref="A373:C373"/>
    <mergeCell ref="A374:C374"/>
    <mergeCell ref="A349:C349"/>
    <mergeCell ref="A375:C375"/>
    <mergeCell ref="A376:C376"/>
    <mergeCell ref="A377:C377"/>
    <mergeCell ref="A378:C378"/>
    <mergeCell ref="A379:C379"/>
    <mergeCell ref="A380:C380"/>
    <mergeCell ref="A381:C381"/>
    <mergeCell ref="A368:C368"/>
    <mergeCell ref="A369:C369"/>
    <mergeCell ref="A370:C370"/>
    <mergeCell ref="A371:C371"/>
    <mergeCell ref="A372:C372"/>
    <mergeCell ref="A382:C382"/>
    <mergeCell ref="A383:C383"/>
    <mergeCell ref="A384:C384"/>
    <mergeCell ref="A307:C307"/>
    <mergeCell ref="A308:C308"/>
    <mergeCell ref="A314:C314"/>
    <mergeCell ref="A315:C315"/>
    <mergeCell ref="A321:C321"/>
    <mergeCell ref="A322:C322"/>
    <mergeCell ref="A323:C323"/>
    <mergeCell ref="A356:C356"/>
    <mergeCell ref="A357:C357"/>
    <mergeCell ref="A355:C355"/>
    <mergeCell ref="A362:C362"/>
    <mergeCell ref="A365:C365"/>
    <mergeCell ref="A358:C358"/>
    <mergeCell ref="A359:C359"/>
    <mergeCell ref="A367:C367"/>
    <mergeCell ref="A363:C363"/>
    <mergeCell ref="A364:C364"/>
    <mergeCell ref="A342:C342"/>
    <mergeCell ref="A354:C354"/>
    <mergeCell ref="A361:C361"/>
    <mergeCell ref="A337:C337"/>
    <mergeCell ref="A333:C333"/>
    <mergeCell ref="A76:C76"/>
    <mergeCell ref="A57:C57"/>
    <mergeCell ref="A40:C40"/>
    <mergeCell ref="A35:C35"/>
    <mergeCell ref="A16:C16"/>
    <mergeCell ref="A17:C17"/>
    <mergeCell ref="A18:C18"/>
    <mergeCell ref="A20:C20"/>
    <mergeCell ref="A22:C22"/>
    <mergeCell ref="A23:C23"/>
    <mergeCell ref="A25:C25"/>
    <mergeCell ref="A26:C26"/>
    <mergeCell ref="A28:C28"/>
    <mergeCell ref="A29:C29"/>
    <mergeCell ref="A30:C30"/>
    <mergeCell ref="A24:C24"/>
    <mergeCell ref="A19:C19"/>
    <mergeCell ref="A21:C21"/>
    <mergeCell ref="A27:C27"/>
    <mergeCell ref="A31:C31"/>
    <mergeCell ref="A32:C32"/>
    <mergeCell ref="A33:C33"/>
    <mergeCell ref="A54:C54"/>
    <mergeCell ref="A55:C55"/>
    <mergeCell ref="A238:C238"/>
    <mergeCell ref="A7:C7"/>
    <mergeCell ref="A256:C256"/>
    <mergeCell ref="A187:C187"/>
    <mergeCell ref="A188:C188"/>
    <mergeCell ref="A190:C190"/>
    <mergeCell ref="A193:C193"/>
    <mergeCell ref="A231:C231"/>
    <mergeCell ref="A223:C223"/>
    <mergeCell ref="A224:C224"/>
    <mergeCell ref="A222:C222"/>
    <mergeCell ref="A247:C247"/>
    <mergeCell ref="A226:C226"/>
    <mergeCell ref="A220:C220"/>
    <mergeCell ref="A225:C225"/>
    <mergeCell ref="A227:C227"/>
    <mergeCell ref="A228:C228"/>
    <mergeCell ref="A103:C103"/>
    <mergeCell ref="A13:C13"/>
    <mergeCell ref="A14:C14"/>
    <mergeCell ref="A174:C174"/>
    <mergeCell ref="A8:C8"/>
    <mergeCell ref="A15:C15"/>
    <mergeCell ref="A170:C170"/>
    <mergeCell ref="A154:C154"/>
    <mergeCell ref="A155:C155"/>
    <mergeCell ref="A156:C156"/>
    <mergeCell ref="A157:C157"/>
    <mergeCell ref="A171:C171"/>
    <mergeCell ref="A216:C216"/>
    <mergeCell ref="A79:C79"/>
    <mergeCell ref="A80:C80"/>
    <mergeCell ref="A153:C153"/>
    <mergeCell ref="A163:C163"/>
    <mergeCell ref="A164:C164"/>
    <mergeCell ref="A165:C165"/>
    <mergeCell ref="A166:C166"/>
    <mergeCell ref="A138:C138"/>
    <mergeCell ref="A139:C139"/>
    <mergeCell ref="A141:C141"/>
    <mergeCell ref="A142:C142"/>
    <mergeCell ref="A143:C143"/>
    <mergeCell ref="A158:C158"/>
    <mergeCell ref="A160:C160"/>
    <mergeCell ref="A89:C89"/>
    <mergeCell ref="A201:C201"/>
    <mergeCell ref="A161:C161"/>
    <mergeCell ref="A34:C34"/>
    <mergeCell ref="A204:C204"/>
    <mergeCell ref="A214:C214"/>
    <mergeCell ref="A167:C167"/>
    <mergeCell ref="A169:C169"/>
    <mergeCell ref="A184:C184"/>
    <mergeCell ref="A206:C206"/>
    <mergeCell ref="A207:C207"/>
    <mergeCell ref="A205:C205"/>
    <mergeCell ref="A179:C179"/>
    <mergeCell ref="A178:C178"/>
    <mergeCell ref="A176:C176"/>
    <mergeCell ref="A210:C210"/>
    <mergeCell ref="A194:C194"/>
    <mergeCell ref="A195:C195"/>
    <mergeCell ref="A196:C196"/>
    <mergeCell ref="A197:C197"/>
    <mergeCell ref="A208:C208"/>
    <mergeCell ref="A209:C209"/>
    <mergeCell ref="A181:C181"/>
    <mergeCell ref="A177:C177"/>
    <mergeCell ref="A202:C202"/>
    <mergeCell ref="A185:C185"/>
    <mergeCell ref="A192:C192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62:C162"/>
    <mergeCell ref="A334:C334"/>
    <mergeCell ref="A335:C335"/>
    <mergeCell ref="A352:C352"/>
    <mergeCell ref="A273:C273"/>
    <mergeCell ref="A276:C276"/>
    <mergeCell ref="A272:C272"/>
    <mergeCell ref="A229:C229"/>
    <mergeCell ref="A230:C230"/>
    <mergeCell ref="A241:C241"/>
    <mergeCell ref="A332:C332"/>
    <mergeCell ref="A331:C331"/>
    <mergeCell ref="A327:C327"/>
    <mergeCell ref="A348:C348"/>
    <mergeCell ref="A329:C329"/>
    <mergeCell ref="A344:C344"/>
    <mergeCell ref="A271:C271"/>
    <mergeCell ref="A289:C289"/>
    <mergeCell ref="A274:C274"/>
    <mergeCell ref="A279:C279"/>
    <mergeCell ref="A281:C281"/>
    <mergeCell ref="A278:C278"/>
    <mergeCell ref="A298:C298"/>
    <mergeCell ref="A339:C339"/>
    <mergeCell ref="A330:C330"/>
    <mergeCell ref="A320:C320"/>
    <mergeCell ref="A324:C324"/>
    <mergeCell ref="A325:C325"/>
    <mergeCell ref="A326:C326"/>
    <mergeCell ref="A257:C257"/>
    <mergeCell ref="A264:C264"/>
    <mergeCell ref="A266:C266"/>
    <mergeCell ref="A268:C268"/>
    <mergeCell ref="A269:C269"/>
    <mergeCell ref="A263:C263"/>
    <mergeCell ref="A265:C265"/>
    <mergeCell ref="A259:C259"/>
    <mergeCell ref="A260:C260"/>
    <mergeCell ref="A211:C211"/>
    <mergeCell ref="A212:C212"/>
    <mergeCell ref="A213:C213"/>
    <mergeCell ref="A251:C251"/>
    <mergeCell ref="A249:C249"/>
    <mergeCell ref="A236:C236"/>
    <mergeCell ref="A254:C254"/>
    <mergeCell ref="A218:C218"/>
    <mergeCell ref="A221:C221"/>
    <mergeCell ref="A252:C252"/>
    <mergeCell ref="A245:C245"/>
    <mergeCell ref="A248:C248"/>
    <mergeCell ref="A246:C246"/>
    <mergeCell ref="A234:C234"/>
    <mergeCell ref="A250:C250"/>
    <mergeCell ref="A240:C240"/>
    <mergeCell ref="A217:C217"/>
    <mergeCell ref="A232:C232"/>
    <mergeCell ref="A215:C215"/>
    <mergeCell ref="A243:C243"/>
    <mergeCell ref="A233:C233"/>
    <mergeCell ref="A237:C237"/>
    <mergeCell ref="A242:C242"/>
    <mergeCell ref="A239:C239"/>
  </mergeCells>
  <pageMargins left="0.70866141732283461" right="0.70866141732283461" top="0.74803149606299213" bottom="0.74803149606299213" header="0.31496062992125984" footer="0.31496062992125984"/>
  <pageSetup paperSize="9" scale="2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zoomScale="110" zoomScaleNormal="110" workbookViewId="0">
      <pane xSplit="1" topLeftCell="B1" activePane="topRight" state="frozen"/>
      <selection activeCell="K22" sqref="K22"/>
      <selection pane="topRight" activeCell="K38" sqref="K38"/>
    </sheetView>
  </sheetViews>
  <sheetFormatPr defaultColWidth="9.140625" defaultRowHeight="12.75" x14ac:dyDescent="0.2"/>
  <cols>
    <col min="1" max="1" width="11.140625" style="95" customWidth="1"/>
    <col min="2" max="2" width="30.28515625" style="120" customWidth="1"/>
    <col min="3" max="3" width="19.42578125" style="107" customWidth="1"/>
    <col min="4" max="4" width="19.28515625" style="110" customWidth="1"/>
    <col min="5" max="5" width="19.85546875" style="109" customWidth="1"/>
    <col min="6" max="7" width="15.7109375" style="96" customWidth="1"/>
    <col min="8" max="16384" width="9.140625" style="96"/>
  </cols>
  <sheetData>
    <row r="1" spans="1:7" x14ac:dyDescent="0.2">
      <c r="B1" s="531"/>
      <c r="C1" s="531"/>
      <c r="D1" s="531"/>
      <c r="E1" s="531"/>
    </row>
    <row r="2" spans="1:7" ht="38.25" customHeight="1" x14ac:dyDescent="0.2">
      <c r="A2" s="535" t="s">
        <v>312</v>
      </c>
      <c r="B2" s="535"/>
      <c r="C2" s="535"/>
      <c r="D2" s="535"/>
      <c r="E2" s="535"/>
      <c r="F2" s="535"/>
      <c r="G2" s="535"/>
    </row>
    <row r="3" spans="1:7" ht="24.75" customHeight="1" x14ac:dyDescent="0.2">
      <c r="A3" s="532" t="s">
        <v>272</v>
      </c>
      <c r="B3" s="533"/>
      <c r="C3" s="533"/>
      <c r="D3" s="533"/>
      <c r="E3" s="533"/>
      <c r="F3" s="97"/>
    </row>
    <row r="4" spans="1:7" ht="20.25" customHeight="1" x14ac:dyDescent="0.2">
      <c r="A4" s="97"/>
      <c r="B4" s="534"/>
      <c r="C4" s="534"/>
      <c r="D4" s="534"/>
      <c r="E4" s="534"/>
      <c r="F4" s="97"/>
    </row>
    <row r="5" spans="1:7" ht="20.25" customHeight="1" x14ac:dyDescent="0.2">
      <c r="A5" s="97"/>
      <c r="B5" s="97"/>
      <c r="C5" s="98"/>
      <c r="D5" s="99"/>
      <c r="E5" s="100"/>
      <c r="F5" s="97"/>
    </row>
    <row r="6" spans="1:7" ht="18" customHeight="1" x14ac:dyDescent="0.2">
      <c r="A6" s="101" t="s">
        <v>163</v>
      </c>
      <c r="B6" s="102"/>
      <c r="C6" s="103"/>
      <c r="D6" s="104"/>
      <c r="E6" s="105"/>
    </row>
    <row r="7" spans="1:7" ht="15" customHeight="1" x14ac:dyDescent="0.2">
      <c r="A7" s="106" t="s">
        <v>274</v>
      </c>
      <c r="B7" s="96"/>
      <c r="D7" s="108"/>
    </row>
    <row r="8" spans="1:7" ht="16.5" customHeight="1" x14ac:dyDescent="0.2">
      <c r="A8" s="111"/>
      <c r="B8" s="96"/>
      <c r="D8" s="108"/>
    </row>
    <row r="9" spans="1:7" ht="8.25" customHeight="1" thickBot="1" x14ac:dyDescent="0.25">
      <c r="A9" s="288"/>
      <c r="B9" s="288"/>
      <c r="C9" s="289"/>
      <c r="D9" s="290"/>
      <c r="E9" s="291"/>
    </row>
    <row r="10" spans="1:7" ht="15.75" customHeight="1" x14ac:dyDescent="0.2">
      <c r="A10" s="313"/>
      <c r="B10" s="314"/>
      <c r="C10" s="315">
        <v>1</v>
      </c>
      <c r="D10" s="316">
        <v>2</v>
      </c>
      <c r="E10" s="317" t="s">
        <v>273</v>
      </c>
      <c r="F10" s="330">
        <v>4</v>
      </c>
      <c r="G10" s="331">
        <v>5</v>
      </c>
    </row>
    <row r="11" spans="1:7" s="110" customFormat="1" ht="39" thickBot="1" x14ac:dyDescent="0.25">
      <c r="A11" s="318" t="s">
        <v>88</v>
      </c>
      <c r="B11" s="319" t="s">
        <v>150</v>
      </c>
      <c r="C11" s="320" t="s">
        <v>285</v>
      </c>
      <c r="D11" s="321" t="s">
        <v>296</v>
      </c>
      <c r="E11" s="322" t="s">
        <v>297</v>
      </c>
      <c r="F11" s="332" t="s">
        <v>236</v>
      </c>
      <c r="G11" s="333" t="s">
        <v>286</v>
      </c>
    </row>
    <row r="12" spans="1:7" ht="14.25" customHeight="1" x14ac:dyDescent="0.2">
      <c r="A12" s="323"/>
      <c r="B12" s="312"/>
      <c r="C12" s="334"/>
      <c r="D12" s="364"/>
      <c r="E12" s="365"/>
      <c r="F12" s="366"/>
      <c r="G12" s="367"/>
    </row>
    <row r="13" spans="1:7" ht="14.25" customHeight="1" x14ac:dyDescent="0.2">
      <c r="A13" s="324">
        <v>1</v>
      </c>
      <c r="B13" s="293" t="s">
        <v>151</v>
      </c>
      <c r="C13" s="335"/>
      <c r="D13" s="336"/>
      <c r="E13" s="337"/>
      <c r="F13" s="368"/>
      <c r="G13" s="350"/>
    </row>
    <row r="14" spans="1:7" ht="14.25" customHeight="1" x14ac:dyDescent="0.2">
      <c r="A14" s="325"/>
      <c r="B14" s="294" t="s">
        <v>152</v>
      </c>
      <c r="C14" s="338">
        <v>373414.29</v>
      </c>
      <c r="D14" s="339">
        <v>495452</v>
      </c>
      <c r="E14" s="340">
        <v>524152</v>
      </c>
      <c r="F14" s="368">
        <v>511409</v>
      </c>
      <c r="G14" s="350">
        <v>531409</v>
      </c>
    </row>
    <row r="15" spans="1:7" ht="14.25" customHeight="1" x14ac:dyDescent="0.2">
      <c r="A15" s="325"/>
      <c r="B15" s="295" t="s">
        <v>89</v>
      </c>
      <c r="C15" s="338">
        <v>543020.56000000006</v>
      </c>
      <c r="D15" s="339">
        <v>495452</v>
      </c>
      <c r="E15" s="340">
        <v>524152</v>
      </c>
      <c r="F15" s="368">
        <v>511409</v>
      </c>
      <c r="G15" s="350">
        <v>531409</v>
      </c>
    </row>
    <row r="16" spans="1:7" s="116" customFormat="1" ht="14.25" customHeight="1" x14ac:dyDescent="0.2">
      <c r="A16" s="326"/>
      <c r="B16" s="296" t="s">
        <v>159</v>
      </c>
      <c r="C16" s="341">
        <f>C14-C15</f>
        <v>-169606.27000000008</v>
      </c>
      <c r="D16" s="342">
        <f>D14-D15</f>
        <v>0</v>
      </c>
      <c r="E16" s="343">
        <f>E14-E15</f>
        <v>0</v>
      </c>
      <c r="F16" s="343">
        <f t="shared" ref="F16:G16" si="0">F14-F15</f>
        <v>0</v>
      </c>
      <c r="G16" s="344">
        <f t="shared" si="0"/>
        <v>0</v>
      </c>
    </row>
    <row r="17" spans="1:7" ht="14.25" customHeight="1" x14ac:dyDescent="0.2">
      <c r="A17" s="325"/>
      <c r="B17" s="294"/>
      <c r="C17" s="338"/>
      <c r="D17" s="339"/>
      <c r="E17" s="340"/>
      <c r="F17" s="368"/>
      <c r="G17" s="350"/>
    </row>
    <row r="18" spans="1:7" ht="14.25" customHeight="1" x14ac:dyDescent="0.2">
      <c r="A18" s="324">
        <v>3</v>
      </c>
      <c r="B18" s="297" t="s">
        <v>153</v>
      </c>
      <c r="C18" s="335"/>
      <c r="D18" s="336"/>
      <c r="E18" s="337"/>
      <c r="F18" s="368"/>
      <c r="G18" s="350"/>
    </row>
    <row r="19" spans="1:7" ht="14.25" customHeight="1" x14ac:dyDescent="0.2">
      <c r="A19" s="325"/>
      <c r="B19" s="298" t="s">
        <v>152</v>
      </c>
      <c r="C19" s="345">
        <v>10583.08</v>
      </c>
      <c r="D19" s="339">
        <v>10000</v>
      </c>
      <c r="E19" s="340">
        <v>15000</v>
      </c>
      <c r="F19" s="368">
        <v>10000</v>
      </c>
      <c r="G19" s="350">
        <v>10000</v>
      </c>
    </row>
    <row r="20" spans="1:7" ht="20.100000000000001" customHeight="1" x14ac:dyDescent="0.2">
      <c r="A20" s="324"/>
      <c r="B20" s="295" t="s">
        <v>89</v>
      </c>
      <c r="C20" s="338">
        <v>9368.16</v>
      </c>
      <c r="D20" s="339">
        <v>10000</v>
      </c>
      <c r="E20" s="346">
        <v>15000</v>
      </c>
      <c r="F20" s="368">
        <v>10000</v>
      </c>
      <c r="G20" s="350">
        <v>10000</v>
      </c>
    </row>
    <row r="21" spans="1:7" s="116" customFormat="1" ht="20.100000000000001" customHeight="1" x14ac:dyDescent="0.2">
      <c r="A21" s="327"/>
      <c r="B21" s="299" t="s">
        <v>159</v>
      </c>
      <c r="C21" s="341">
        <f>C19-C20</f>
        <v>1214.92</v>
      </c>
      <c r="D21" s="341">
        <f t="shared" ref="D21:G21" si="1">D19-D20</f>
        <v>0</v>
      </c>
      <c r="E21" s="341">
        <f t="shared" si="1"/>
        <v>0</v>
      </c>
      <c r="F21" s="341">
        <f t="shared" si="1"/>
        <v>0</v>
      </c>
      <c r="G21" s="341">
        <f t="shared" si="1"/>
        <v>0</v>
      </c>
    </row>
    <row r="22" spans="1:7" s="117" customFormat="1" ht="20.100000000000001" customHeight="1" x14ac:dyDescent="0.2">
      <c r="A22" s="309"/>
      <c r="B22" s="300"/>
      <c r="C22" s="347"/>
      <c r="D22" s="348"/>
      <c r="E22" s="349"/>
      <c r="F22" s="369"/>
      <c r="G22" s="370"/>
    </row>
    <row r="23" spans="1:7" ht="14.25" customHeight="1" x14ac:dyDescent="0.2">
      <c r="A23" s="324">
        <v>4</v>
      </c>
      <c r="B23" s="297" t="s">
        <v>154</v>
      </c>
      <c r="C23" s="335"/>
      <c r="D23" s="336"/>
      <c r="E23" s="337"/>
      <c r="F23" s="368"/>
      <c r="G23" s="350"/>
    </row>
    <row r="24" spans="1:7" ht="14.25" customHeight="1" x14ac:dyDescent="0.2">
      <c r="A24" s="325"/>
      <c r="B24" s="298" t="s">
        <v>152</v>
      </c>
      <c r="C24" s="345">
        <v>31748.69</v>
      </c>
      <c r="D24" s="339">
        <v>34000</v>
      </c>
      <c r="E24" s="340">
        <v>79000</v>
      </c>
      <c r="F24" s="368">
        <v>63000</v>
      </c>
      <c r="G24" s="350">
        <v>63000</v>
      </c>
    </row>
    <row r="25" spans="1:7" ht="14.25" customHeight="1" x14ac:dyDescent="0.2">
      <c r="A25" s="325"/>
      <c r="B25" s="295" t="s">
        <v>89</v>
      </c>
      <c r="C25" s="338">
        <v>21131.040000000001</v>
      </c>
      <c r="D25" s="339">
        <v>34000</v>
      </c>
      <c r="E25" s="340">
        <v>79000</v>
      </c>
      <c r="F25" s="368">
        <v>63000</v>
      </c>
      <c r="G25" s="350">
        <v>63000</v>
      </c>
    </row>
    <row r="26" spans="1:7" s="116" customFormat="1" ht="14.25" customHeight="1" x14ac:dyDescent="0.2">
      <c r="A26" s="326"/>
      <c r="B26" s="299" t="s">
        <v>159</v>
      </c>
      <c r="C26" s="341">
        <f>C24-C25</f>
        <v>10617.649999999998</v>
      </c>
      <c r="D26" s="342">
        <f>D24-D25</f>
        <v>0</v>
      </c>
      <c r="E26" s="343">
        <f>E24-E25</f>
        <v>0</v>
      </c>
      <c r="F26" s="343">
        <f t="shared" ref="F26:G26" si="2">F24-F25</f>
        <v>0</v>
      </c>
      <c r="G26" s="344">
        <f t="shared" si="2"/>
        <v>0</v>
      </c>
    </row>
    <row r="27" spans="1:7" s="117" customFormat="1" ht="14.25" customHeight="1" x14ac:dyDescent="0.2">
      <c r="A27" s="309"/>
      <c r="B27" s="300"/>
      <c r="C27" s="347"/>
      <c r="D27" s="348"/>
      <c r="E27" s="349"/>
      <c r="F27" s="369"/>
      <c r="G27" s="370"/>
    </row>
    <row r="28" spans="1:7" ht="14.25" customHeight="1" x14ac:dyDescent="0.2">
      <c r="A28" s="325"/>
      <c r="B28" s="294"/>
      <c r="C28" s="338"/>
      <c r="D28" s="339"/>
      <c r="E28" s="340"/>
      <c r="F28" s="368"/>
      <c r="G28" s="350"/>
    </row>
    <row r="29" spans="1:7" ht="14.25" customHeight="1" x14ac:dyDescent="0.2">
      <c r="A29" s="324">
        <v>5</v>
      </c>
      <c r="B29" s="297" t="s">
        <v>155</v>
      </c>
      <c r="C29" s="335"/>
      <c r="D29" s="336"/>
      <c r="E29" s="337"/>
      <c r="F29" s="368"/>
      <c r="G29" s="350"/>
    </row>
    <row r="30" spans="1:7" ht="14.25" customHeight="1" x14ac:dyDescent="0.2">
      <c r="A30" s="325"/>
      <c r="B30" s="298" t="s">
        <v>152</v>
      </c>
      <c r="C30" s="345">
        <v>3481425.26</v>
      </c>
      <c r="D30" s="339">
        <v>4322655</v>
      </c>
      <c r="E30" s="340">
        <v>4577691</v>
      </c>
      <c r="F30" s="368">
        <v>4573791</v>
      </c>
      <c r="G30" s="350">
        <v>4573791</v>
      </c>
    </row>
    <row r="31" spans="1:7" ht="14.25" customHeight="1" x14ac:dyDescent="0.2">
      <c r="A31" s="325"/>
      <c r="B31" s="295" t="s">
        <v>89</v>
      </c>
      <c r="C31" s="338">
        <v>3498010.46</v>
      </c>
      <c r="D31" s="339">
        <v>4322655</v>
      </c>
      <c r="E31" s="340">
        <v>4577691</v>
      </c>
      <c r="F31" s="368">
        <v>4573791</v>
      </c>
      <c r="G31" s="350">
        <v>4573791</v>
      </c>
    </row>
    <row r="32" spans="1:7" s="116" customFormat="1" ht="14.25" customHeight="1" x14ac:dyDescent="0.2">
      <c r="A32" s="326"/>
      <c r="B32" s="299" t="s">
        <v>159</v>
      </c>
      <c r="C32" s="341">
        <f>C30-C31</f>
        <v>-16585.200000000186</v>
      </c>
      <c r="D32" s="342">
        <f>D30-D31</f>
        <v>0</v>
      </c>
      <c r="E32" s="343">
        <f>E30-E31</f>
        <v>0</v>
      </c>
      <c r="F32" s="343">
        <f t="shared" ref="F32:G32" si="3">F30-F31</f>
        <v>0</v>
      </c>
      <c r="G32" s="344">
        <f t="shared" si="3"/>
        <v>0</v>
      </c>
    </row>
    <row r="33" spans="1:7" ht="14.25" customHeight="1" x14ac:dyDescent="0.2">
      <c r="A33" s="325"/>
      <c r="B33" s="300"/>
      <c r="C33" s="347"/>
      <c r="D33" s="348"/>
      <c r="E33" s="349"/>
      <c r="F33" s="368"/>
      <c r="G33" s="350"/>
    </row>
    <row r="34" spans="1:7" ht="14.25" customHeight="1" x14ac:dyDescent="0.2">
      <c r="A34" s="325"/>
      <c r="B34" s="294"/>
      <c r="C34" s="338"/>
      <c r="D34" s="339"/>
      <c r="E34" s="340"/>
      <c r="F34" s="368"/>
      <c r="G34" s="350"/>
    </row>
    <row r="35" spans="1:7" s="117" customFormat="1" ht="14.25" customHeight="1" x14ac:dyDescent="0.2">
      <c r="A35" s="328">
        <v>6</v>
      </c>
      <c r="B35" s="301" t="s">
        <v>156</v>
      </c>
      <c r="C35" s="351"/>
      <c r="D35" s="336"/>
      <c r="E35" s="337"/>
      <c r="F35" s="369"/>
      <c r="G35" s="370"/>
    </row>
    <row r="36" spans="1:7" ht="14.25" customHeight="1" x14ac:dyDescent="0.2">
      <c r="A36" s="325"/>
      <c r="B36" s="298" t="s">
        <v>152</v>
      </c>
      <c r="C36" s="345">
        <v>7125.18</v>
      </c>
      <c r="D36" s="339">
        <v>5800</v>
      </c>
      <c r="E36" s="340">
        <v>11050</v>
      </c>
      <c r="F36" s="368">
        <v>9450</v>
      </c>
      <c r="G36" s="350">
        <v>9450</v>
      </c>
    </row>
    <row r="37" spans="1:7" ht="14.25" customHeight="1" x14ac:dyDescent="0.2">
      <c r="A37" s="325"/>
      <c r="B37" s="295" t="s">
        <v>89</v>
      </c>
      <c r="C37" s="338">
        <v>5205.3599999999997</v>
      </c>
      <c r="D37" s="339">
        <v>5800</v>
      </c>
      <c r="E37" s="340">
        <v>11050</v>
      </c>
      <c r="F37" s="368">
        <v>9450</v>
      </c>
      <c r="G37" s="350">
        <v>9450</v>
      </c>
    </row>
    <row r="38" spans="1:7" s="116" customFormat="1" ht="14.25" customHeight="1" x14ac:dyDescent="0.2">
      <c r="A38" s="326"/>
      <c r="B38" s="299" t="s">
        <v>159</v>
      </c>
      <c r="C38" s="341">
        <v>1919.82</v>
      </c>
      <c r="D38" s="342">
        <f>D36-D37</f>
        <v>0</v>
      </c>
      <c r="E38" s="343">
        <f>E36-E37</f>
        <v>0</v>
      </c>
      <c r="F38" s="343">
        <f t="shared" ref="F38:G38" si="4">F36-F37</f>
        <v>0</v>
      </c>
      <c r="G38" s="344">
        <f t="shared" si="4"/>
        <v>0</v>
      </c>
    </row>
    <row r="39" spans="1:7" ht="14.25" customHeight="1" x14ac:dyDescent="0.2">
      <c r="A39" s="325"/>
      <c r="B39" s="300"/>
      <c r="C39" s="347"/>
      <c r="D39" s="348"/>
      <c r="E39" s="349"/>
      <c r="F39" s="368"/>
      <c r="G39" s="350"/>
    </row>
    <row r="40" spans="1:7" ht="14.25" customHeight="1" x14ac:dyDescent="0.2">
      <c r="A40" s="325"/>
      <c r="B40" s="294"/>
      <c r="C40" s="338"/>
      <c r="D40" s="339"/>
      <c r="E40" s="340"/>
      <c r="F40" s="368"/>
      <c r="G40" s="350"/>
    </row>
    <row r="41" spans="1:7" ht="14.25" customHeight="1" x14ac:dyDescent="0.2">
      <c r="A41" s="324">
        <v>7</v>
      </c>
      <c r="B41" s="297" t="s">
        <v>201</v>
      </c>
      <c r="C41" s="335"/>
      <c r="D41" s="339"/>
      <c r="E41" s="340"/>
      <c r="F41" s="368"/>
      <c r="G41" s="350"/>
    </row>
    <row r="42" spans="1:7" ht="14.25" customHeight="1" x14ac:dyDescent="0.2">
      <c r="A42" s="325"/>
      <c r="B42" s="298" t="s">
        <v>152</v>
      </c>
      <c r="C42" s="345">
        <v>0</v>
      </c>
      <c r="D42" s="339">
        <v>0</v>
      </c>
      <c r="E42" s="340">
        <v>0</v>
      </c>
      <c r="F42" s="368">
        <v>0</v>
      </c>
      <c r="G42" s="350">
        <v>0</v>
      </c>
    </row>
    <row r="43" spans="1:7" ht="14.25" customHeight="1" x14ac:dyDescent="0.2">
      <c r="A43" s="325"/>
      <c r="B43" s="295" t="s">
        <v>89</v>
      </c>
      <c r="C43" s="338">
        <v>0</v>
      </c>
      <c r="D43" s="339">
        <v>0</v>
      </c>
      <c r="E43" s="340">
        <v>0</v>
      </c>
      <c r="F43" s="368">
        <v>0</v>
      </c>
      <c r="G43" s="350">
        <v>0</v>
      </c>
    </row>
    <row r="44" spans="1:7" ht="14.25" customHeight="1" x14ac:dyDescent="0.2">
      <c r="A44" s="325"/>
      <c r="B44" s="299" t="s">
        <v>159</v>
      </c>
      <c r="C44" s="341">
        <v>0</v>
      </c>
      <c r="D44" s="352">
        <v>0</v>
      </c>
      <c r="E44" s="340">
        <v>0</v>
      </c>
      <c r="F44" s="340">
        <v>0</v>
      </c>
      <c r="G44" s="353">
        <v>0</v>
      </c>
    </row>
    <row r="45" spans="1:7" ht="14.25" customHeight="1" x14ac:dyDescent="0.2">
      <c r="A45" s="325"/>
      <c r="B45" s="294"/>
      <c r="C45" s="338"/>
      <c r="D45" s="339"/>
      <c r="E45" s="340"/>
      <c r="F45" s="368"/>
      <c r="G45" s="350"/>
    </row>
    <row r="46" spans="1:7" ht="14.25" customHeight="1" thickBot="1" x14ac:dyDescent="0.25">
      <c r="A46" s="329"/>
      <c r="B46" s="306"/>
      <c r="C46" s="354"/>
      <c r="D46" s="355"/>
      <c r="E46" s="356"/>
      <c r="F46" s="371"/>
      <c r="G46" s="372"/>
    </row>
    <row r="47" spans="1:7" ht="14.25" customHeight="1" x14ac:dyDescent="0.2">
      <c r="A47" s="307"/>
      <c r="B47" s="308" t="s">
        <v>157</v>
      </c>
      <c r="C47" s="357">
        <v>3222834.18</v>
      </c>
      <c r="D47" s="358">
        <f>D14+D19+D24+D30+D36+D42</f>
        <v>4867907</v>
      </c>
      <c r="E47" s="359">
        <f>E14+E19+E24+E30+E36+E42</f>
        <v>5206893</v>
      </c>
      <c r="F47" s="359">
        <f t="shared" ref="F47:G47" si="5">F14+F19+F24+F30+F36+F42</f>
        <v>5167650</v>
      </c>
      <c r="G47" s="373">
        <f t="shared" si="5"/>
        <v>5187650</v>
      </c>
    </row>
    <row r="48" spans="1:7" s="117" customFormat="1" ht="14.25" customHeight="1" x14ac:dyDescent="0.2">
      <c r="A48" s="309"/>
      <c r="B48" s="305" t="s">
        <v>21</v>
      </c>
      <c r="C48" s="360">
        <v>3223465.03</v>
      </c>
      <c r="D48" s="336">
        <f>D15+D20+D25+D31+D37+D43</f>
        <v>4867907</v>
      </c>
      <c r="E48" s="337">
        <f>E15+E20+E25+E31+E37+E43</f>
        <v>5206893</v>
      </c>
      <c r="F48" s="337">
        <f t="shared" ref="F48:G48" si="6">F15+F20+F25+F31+F37+F43</f>
        <v>5167650</v>
      </c>
      <c r="G48" s="374">
        <f t="shared" si="6"/>
        <v>5187650</v>
      </c>
    </row>
    <row r="49" spans="1:7" ht="14.25" customHeight="1" thickBot="1" x14ac:dyDescent="0.25">
      <c r="A49" s="310"/>
      <c r="B49" s="311" t="s">
        <v>158</v>
      </c>
      <c r="C49" s="361">
        <v>-630.85</v>
      </c>
      <c r="D49" s="362">
        <f>D47-D48</f>
        <v>0</v>
      </c>
      <c r="E49" s="363">
        <f>E16+E21+E26+E32+E38</f>
        <v>0</v>
      </c>
      <c r="F49" s="363">
        <f t="shared" ref="F49:G49" si="7">F16+F21+F26+F32+F38</f>
        <v>0</v>
      </c>
      <c r="G49" s="375">
        <f t="shared" si="7"/>
        <v>0</v>
      </c>
    </row>
    <row r="50" spans="1:7" ht="14.25" customHeight="1" x14ac:dyDescent="0.2">
      <c r="A50" s="292"/>
      <c r="B50" s="302"/>
      <c r="C50" s="303"/>
      <c r="D50" s="304"/>
      <c r="E50" s="118"/>
    </row>
    <row r="51" spans="1:7" x14ac:dyDescent="0.2">
      <c r="A51" s="112"/>
      <c r="B51" s="113"/>
      <c r="C51" s="114"/>
      <c r="D51" s="115"/>
      <c r="E51" s="119"/>
    </row>
    <row r="52" spans="1:7" x14ac:dyDescent="0.2">
      <c r="E52" s="119"/>
    </row>
  </sheetData>
  <mergeCells count="4">
    <mergeCell ref="B1:E1"/>
    <mergeCell ref="A3:E3"/>
    <mergeCell ref="B4:E4"/>
    <mergeCell ref="A2:G2"/>
  </mergeCells>
  <pageMargins left="0.19685039370078741" right="0.19685039370078741" top="0" bottom="0" header="0.70866141732283472" footer="0.5118110236220472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POSEBNI DIO</vt:lpstr>
      <vt:lpstr>KONTROLNA TABLICA</vt:lpstr>
      <vt:lpstr>'KONTROLNA TABLICA'!Ispis_naslova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2025-12-27T11:46:22Z</cp:lastPrinted>
  <dcterms:created xsi:type="dcterms:W3CDTF">2022-08-12T12:51:27Z</dcterms:created>
  <dcterms:modified xsi:type="dcterms:W3CDTF">2025-12-27T22:47:30Z</dcterms:modified>
</cp:coreProperties>
</file>