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IZVRŠENJE 6-25\"/>
    </mc:Choice>
  </mc:AlternateContent>
  <bookViews>
    <workbookView xWindow="0" yWindow="0" windowWidth="28800" windowHeight="12180" activeTab="3"/>
  </bookViews>
  <sheets>
    <sheet name="SAŽETAK" sheetId="1" r:id="rId1"/>
    <sheet name=" Račun prihoda i rashoda" sheetId="3" r:id="rId2"/>
    <sheet name="Rashodi prema funkcijskoj kl" sheetId="5" r:id="rId3"/>
    <sheet name="POSEBNI DIO" sheetId="7" r:id="rId4"/>
    <sheet name="KONTROLNA TABLICA" sheetId="9" r:id="rId5"/>
  </sheets>
  <definedNames>
    <definedName name="_xlnm.Print_Titles" localSheetId="4">'KONTROLNA TABLICA'!$5:$6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15" i="1"/>
  <c r="G260" i="3"/>
  <c r="F260" i="3"/>
  <c r="E260" i="3"/>
  <c r="I350" i="3"/>
  <c r="I351" i="3"/>
  <c r="H351" i="3"/>
  <c r="I209" i="3"/>
  <c r="I261" i="3"/>
  <c r="I262" i="3"/>
  <c r="I264" i="3"/>
  <c r="I265" i="3"/>
  <c r="I266" i="3"/>
  <c r="I268" i="3"/>
  <c r="I304" i="3"/>
  <c r="I305" i="3"/>
  <c r="I319" i="3"/>
  <c r="I321" i="3"/>
  <c r="I322" i="3"/>
  <c r="I323" i="3"/>
  <c r="I326" i="3"/>
  <c r="I327" i="3"/>
  <c r="I328" i="3"/>
  <c r="I329" i="3"/>
  <c r="I331" i="3"/>
  <c r="G11" i="7"/>
  <c r="G10" i="7" s="1"/>
  <c r="G9" i="7" s="1"/>
  <c r="G8" i="7" s="1"/>
  <c r="G115" i="7"/>
  <c r="G262" i="7"/>
  <c r="G259" i="7"/>
  <c r="G255" i="7"/>
  <c r="G251" i="7"/>
  <c r="I425" i="7"/>
  <c r="H425" i="7"/>
  <c r="F278" i="7"/>
  <c r="G278" i="7"/>
  <c r="I358" i="7"/>
  <c r="I359" i="7"/>
  <c r="I360" i="7"/>
  <c r="I361" i="7"/>
  <c r="I362" i="7"/>
  <c r="I363" i="7"/>
  <c r="H358" i="7"/>
  <c r="H359" i="7"/>
  <c r="H360" i="7"/>
  <c r="H361" i="7"/>
  <c r="H362" i="7"/>
  <c r="H363" i="7"/>
  <c r="F357" i="7"/>
  <c r="E357" i="7"/>
  <c r="F93" i="3" l="1"/>
  <c r="I314" i="3"/>
  <c r="H314" i="3"/>
  <c r="G313" i="3"/>
  <c r="H313" i="3" s="1"/>
  <c r="F313" i="3"/>
  <c r="F312" i="3" s="1"/>
  <c r="E313" i="3"/>
  <c r="E312" i="3" s="1"/>
  <c r="F136" i="3"/>
  <c r="G136" i="3"/>
  <c r="F127" i="3"/>
  <c r="G127" i="3"/>
  <c r="F120" i="3"/>
  <c r="G120" i="3"/>
  <c r="F115" i="3"/>
  <c r="G115" i="3"/>
  <c r="G312" i="3" l="1"/>
  <c r="I313" i="3"/>
  <c r="I312" i="3"/>
  <c r="H312" i="3"/>
  <c r="E364" i="3"/>
  <c r="E366" i="3"/>
  <c r="F364" i="3"/>
  <c r="G364" i="3"/>
  <c r="F366" i="3"/>
  <c r="G366" i="3"/>
  <c r="F360" i="3"/>
  <c r="F359" i="3" s="1"/>
  <c r="G360" i="3"/>
  <c r="G359" i="3" s="1"/>
  <c r="F357" i="3"/>
  <c r="F356" i="3" s="1"/>
  <c r="G357" i="3"/>
  <c r="G356" i="3" s="1"/>
  <c r="F348" i="3"/>
  <c r="F347" i="3" s="1"/>
  <c r="G348" i="3"/>
  <c r="G347" i="3" s="1"/>
  <c r="F353" i="3"/>
  <c r="F352" i="3" s="1"/>
  <c r="G353" i="3"/>
  <c r="G352" i="3" s="1"/>
  <c r="E348" i="3"/>
  <c r="E347" i="3" s="1"/>
  <c r="F363" i="3" l="1"/>
  <c r="F362" i="3" s="1"/>
  <c r="G363" i="3"/>
  <c r="G362" i="3" s="1"/>
  <c r="F345" i="3"/>
  <c r="G345" i="3"/>
  <c r="F341" i="3"/>
  <c r="G341" i="3"/>
  <c r="G340" i="3" s="1"/>
  <c r="F333" i="3"/>
  <c r="F332" i="3" s="1"/>
  <c r="G333" i="3"/>
  <c r="G332" i="3" s="1"/>
  <c r="I332" i="3" s="1"/>
  <c r="F330" i="3"/>
  <c r="G330" i="3"/>
  <c r="I330" i="3" s="1"/>
  <c r="F325" i="3"/>
  <c r="F324" i="3" s="1"/>
  <c r="G325" i="3"/>
  <c r="E325" i="3"/>
  <c r="E330" i="3"/>
  <c r="F320" i="3"/>
  <c r="G320" i="3"/>
  <c r="I320" i="3" s="1"/>
  <c r="I311" i="3"/>
  <c r="H311" i="3"/>
  <c r="F310" i="3"/>
  <c r="F309" i="3" s="1"/>
  <c r="F307" i="3" s="1"/>
  <c r="G310" i="3"/>
  <c r="G309" i="3" s="1"/>
  <c r="G307" i="3" s="1"/>
  <c r="E310" i="3"/>
  <c r="E309" i="3" s="1"/>
  <c r="E307" i="3" s="1"/>
  <c r="F303" i="3"/>
  <c r="F302" i="3" s="1"/>
  <c r="G303" i="3"/>
  <c r="F285" i="3"/>
  <c r="F284" i="3" s="1"/>
  <c r="G285" i="3"/>
  <c r="G284" i="3" s="1"/>
  <c r="F289" i="3"/>
  <c r="F288" i="3" s="1"/>
  <c r="G289" i="3"/>
  <c r="G288" i="3" s="1"/>
  <c r="F293" i="3"/>
  <c r="F292" i="3" s="1"/>
  <c r="G293" i="3"/>
  <c r="G292" i="3" s="1"/>
  <c r="H116" i="3"/>
  <c r="H117" i="3"/>
  <c r="H118" i="3"/>
  <c r="H119" i="3"/>
  <c r="H121" i="3"/>
  <c r="H122" i="3"/>
  <c r="H123" i="3"/>
  <c r="H124" i="3"/>
  <c r="H125" i="3"/>
  <c r="H126" i="3"/>
  <c r="H128" i="3"/>
  <c r="H129" i="3"/>
  <c r="H130" i="3"/>
  <c r="H131" i="3"/>
  <c r="H132" i="3"/>
  <c r="H133" i="3"/>
  <c r="H134" i="3"/>
  <c r="H135" i="3"/>
  <c r="H137" i="3"/>
  <c r="H138" i="3"/>
  <c r="H139" i="3"/>
  <c r="H140" i="3"/>
  <c r="H141" i="3"/>
  <c r="H144" i="3"/>
  <c r="H145" i="3"/>
  <c r="H146" i="3"/>
  <c r="H147" i="3"/>
  <c r="H149" i="3"/>
  <c r="H150" i="3"/>
  <c r="H151" i="3"/>
  <c r="H152" i="3"/>
  <c r="H153" i="3"/>
  <c r="H154" i="3"/>
  <c r="H156" i="3"/>
  <c r="H157" i="3"/>
  <c r="H158" i="3"/>
  <c r="H159" i="3"/>
  <c r="H160" i="3"/>
  <c r="H161" i="3"/>
  <c r="H162" i="3"/>
  <c r="H163" i="3"/>
  <c r="H165" i="3"/>
  <c r="H166" i="3"/>
  <c r="H167" i="3"/>
  <c r="H168" i="3"/>
  <c r="H169" i="3"/>
  <c r="H172" i="3"/>
  <c r="H173" i="3"/>
  <c r="H175" i="3"/>
  <c r="H176" i="3"/>
  <c r="H177" i="3"/>
  <c r="H178" i="3"/>
  <c r="H179" i="3"/>
  <c r="H181" i="3"/>
  <c r="H182" i="3"/>
  <c r="H183" i="3"/>
  <c r="H184" i="3"/>
  <c r="H185" i="3"/>
  <c r="H187" i="3"/>
  <c r="H188" i="3"/>
  <c r="H190" i="3"/>
  <c r="H191" i="3"/>
  <c r="H192" i="3"/>
  <c r="H193" i="3"/>
  <c r="H196" i="3"/>
  <c r="H197" i="3"/>
  <c r="H199" i="3"/>
  <c r="H200" i="3"/>
  <c r="H201" i="3"/>
  <c r="H202" i="3"/>
  <c r="H203" i="3"/>
  <c r="H204" i="3"/>
  <c r="H206" i="3"/>
  <c r="H207" i="3"/>
  <c r="H208" i="3"/>
  <c r="H209" i="3"/>
  <c r="H210" i="3"/>
  <c r="H212" i="3"/>
  <c r="H213" i="3"/>
  <c r="H214" i="3"/>
  <c r="H217" i="3"/>
  <c r="H218" i="3"/>
  <c r="H220" i="3"/>
  <c r="H221" i="3"/>
  <c r="H223" i="3"/>
  <c r="H224" i="3"/>
  <c r="H225" i="3"/>
  <c r="H227" i="3"/>
  <c r="H228" i="3"/>
  <c r="H229" i="3"/>
  <c r="H232" i="3"/>
  <c r="H233" i="3"/>
  <c r="H235" i="3"/>
  <c r="H236" i="3"/>
  <c r="H239" i="3"/>
  <c r="H240" i="3"/>
  <c r="H241" i="3"/>
  <c r="H243" i="3"/>
  <c r="H244" i="3"/>
  <c r="H245" i="3"/>
  <c r="H247" i="3"/>
  <c r="H248" i="3"/>
  <c r="H249" i="3"/>
  <c r="H251" i="3"/>
  <c r="H252" i="3"/>
  <c r="H253" i="3"/>
  <c r="H254" i="3"/>
  <c r="H255" i="3"/>
  <c r="H256" i="3"/>
  <c r="H259" i="3"/>
  <c r="H261" i="3"/>
  <c r="H262" i="3"/>
  <c r="H264" i="3"/>
  <c r="H265" i="3"/>
  <c r="H266" i="3"/>
  <c r="H268" i="3"/>
  <c r="H269" i="3"/>
  <c r="H270" i="3"/>
  <c r="H271" i="3"/>
  <c r="H274" i="3"/>
  <c r="H276" i="3"/>
  <c r="H277" i="3"/>
  <c r="H278" i="3"/>
  <c r="H281" i="3"/>
  <c r="H282" i="3"/>
  <c r="H286" i="3"/>
  <c r="H287" i="3"/>
  <c r="H290" i="3"/>
  <c r="H291" i="3"/>
  <c r="H294" i="3"/>
  <c r="H295" i="3"/>
  <c r="H296" i="3"/>
  <c r="H298" i="3"/>
  <c r="H299" i="3"/>
  <c r="H300" i="3"/>
  <c r="H301" i="3"/>
  <c r="H304" i="3"/>
  <c r="H305" i="3"/>
  <c r="H306" i="3"/>
  <c r="H308" i="3"/>
  <c r="H319" i="3"/>
  <c r="H321" i="3"/>
  <c r="H322" i="3"/>
  <c r="H323" i="3"/>
  <c r="H326" i="3"/>
  <c r="H327" i="3"/>
  <c r="H329" i="3"/>
  <c r="H331" i="3"/>
  <c r="H334" i="3"/>
  <c r="H335" i="3"/>
  <c r="H336" i="3"/>
  <c r="H337" i="3"/>
  <c r="H338" i="3"/>
  <c r="H339" i="3"/>
  <c r="H342" i="3"/>
  <c r="H343" i="3"/>
  <c r="H344" i="3"/>
  <c r="H346" i="3"/>
  <c r="H349" i="3"/>
  <c r="H350" i="3"/>
  <c r="H354" i="3"/>
  <c r="H355" i="3"/>
  <c r="H358" i="3"/>
  <c r="H361" i="3"/>
  <c r="H365" i="3"/>
  <c r="H366" i="3"/>
  <c r="H367" i="3"/>
  <c r="F275" i="3"/>
  <c r="G275" i="3"/>
  <c r="F273" i="3"/>
  <c r="F272" i="3" s="1"/>
  <c r="G273" i="3"/>
  <c r="G272" i="3" s="1"/>
  <c r="E273" i="3"/>
  <c r="F263" i="3"/>
  <c r="G263" i="3"/>
  <c r="F258" i="3"/>
  <c r="G258" i="3"/>
  <c r="F250" i="3"/>
  <c r="G250" i="3"/>
  <c r="F246" i="3"/>
  <c r="G246" i="3"/>
  <c r="F242" i="3"/>
  <c r="G242" i="3"/>
  <c r="F238" i="3"/>
  <c r="G238" i="3"/>
  <c r="F234" i="3"/>
  <c r="G234" i="3"/>
  <c r="F231" i="3"/>
  <c r="G231" i="3"/>
  <c r="F216" i="3"/>
  <c r="F215" i="3" s="1"/>
  <c r="G216" i="3"/>
  <c r="F211" i="3"/>
  <c r="G211" i="3"/>
  <c r="F205" i="3"/>
  <c r="G205" i="3"/>
  <c r="F198" i="3"/>
  <c r="G198" i="3"/>
  <c r="F195" i="3"/>
  <c r="G195" i="3"/>
  <c r="G302" i="3" l="1"/>
  <c r="I302" i="3" s="1"/>
  <c r="I303" i="3"/>
  <c r="G237" i="3"/>
  <c r="I325" i="3"/>
  <c r="G324" i="3"/>
  <c r="I324" i="3" s="1"/>
  <c r="I263" i="3"/>
  <c r="E324" i="3"/>
  <c r="G194" i="3"/>
  <c r="F194" i="3"/>
  <c r="F374" i="3" s="1"/>
  <c r="H330" i="3"/>
  <c r="F340" i="3"/>
  <c r="I310" i="3"/>
  <c r="I309" i="3"/>
  <c r="H310" i="3"/>
  <c r="H309" i="3"/>
  <c r="H273" i="3"/>
  <c r="F237" i="3"/>
  <c r="F189" i="3"/>
  <c r="G189" i="3"/>
  <c r="F186" i="3"/>
  <c r="G186" i="3"/>
  <c r="F180" i="3"/>
  <c r="G180" i="3"/>
  <c r="F174" i="3"/>
  <c r="G174" i="3"/>
  <c r="F171" i="3"/>
  <c r="G171" i="3"/>
  <c r="F164" i="3"/>
  <c r="G164" i="3"/>
  <c r="F155" i="3"/>
  <c r="G155" i="3"/>
  <c r="F148" i="3"/>
  <c r="G148" i="3"/>
  <c r="F143" i="3"/>
  <c r="G143" i="3"/>
  <c r="F114" i="3" l="1"/>
  <c r="F142" i="3"/>
  <c r="G142" i="3"/>
  <c r="F106" i="3"/>
  <c r="G106" i="3"/>
  <c r="F110" i="3"/>
  <c r="G110" i="3"/>
  <c r="F99" i="3"/>
  <c r="G99" i="3"/>
  <c r="F101" i="3"/>
  <c r="G101" i="3"/>
  <c r="F103" i="3"/>
  <c r="G103" i="3"/>
  <c r="F96" i="3"/>
  <c r="F95" i="3" s="1"/>
  <c r="G96" i="3"/>
  <c r="G95" i="3" s="1"/>
  <c r="G93" i="3"/>
  <c r="F91" i="3"/>
  <c r="G91" i="3"/>
  <c r="F89" i="3"/>
  <c r="F88" i="3" s="1"/>
  <c r="G89" i="3"/>
  <c r="I82" i="3"/>
  <c r="I84" i="3"/>
  <c r="H82" i="3"/>
  <c r="H84" i="3"/>
  <c r="F79" i="3"/>
  <c r="G79" i="3"/>
  <c r="F81" i="3"/>
  <c r="G81" i="3"/>
  <c r="F83" i="3"/>
  <c r="G83" i="3"/>
  <c r="I83" i="3" s="1"/>
  <c r="F76" i="3"/>
  <c r="G76" i="3"/>
  <c r="F74" i="3"/>
  <c r="G74" i="3"/>
  <c r="F72" i="3"/>
  <c r="G72" i="3"/>
  <c r="I280" i="7"/>
  <c r="H280" i="7"/>
  <c r="I181" i="7"/>
  <c r="H181" i="7"/>
  <c r="F44" i="3"/>
  <c r="F43" i="3" s="1"/>
  <c r="F42" i="3" s="1"/>
  <c r="G44" i="3"/>
  <c r="G43" i="3" s="1"/>
  <c r="G42" i="3" s="1"/>
  <c r="F17" i="3"/>
  <c r="F20" i="3"/>
  <c r="F23" i="3"/>
  <c r="F12" i="3" s="1"/>
  <c r="F26" i="3"/>
  <c r="F25" i="3" s="1"/>
  <c r="F78" i="3" l="1"/>
  <c r="F71" i="3"/>
  <c r="G88" i="3"/>
  <c r="G371" i="3" s="1"/>
  <c r="G71" i="3"/>
  <c r="F371" i="3"/>
  <c r="G78" i="3"/>
  <c r="I81" i="3"/>
  <c r="G98" i="3"/>
  <c r="F16" i="3"/>
  <c r="G105" i="3"/>
  <c r="F98" i="3"/>
  <c r="F105" i="3"/>
  <c r="F22" i="3"/>
  <c r="F47" i="3"/>
  <c r="G47" i="3"/>
  <c r="E47" i="3"/>
  <c r="F39" i="3"/>
  <c r="G39" i="3"/>
  <c r="F31" i="3"/>
  <c r="F30" i="3" s="1"/>
  <c r="F29" i="3" s="1"/>
  <c r="G31" i="3"/>
  <c r="G30" i="3" s="1"/>
  <c r="G29" i="3" s="1"/>
  <c r="F35" i="3"/>
  <c r="F34" i="3" s="1"/>
  <c r="G35" i="3"/>
  <c r="G34" i="3" s="1"/>
  <c r="C12" i="5"/>
  <c r="G33" i="3" l="1"/>
  <c r="F33" i="3"/>
  <c r="G38" i="3"/>
  <c r="F38" i="3"/>
  <c r="F11" i="3" s="1"/>
  <c r="F436" i="7"/>
  <c r="F435" i="7" s="1"/>
  <c r="G436" i="7"/>
  <c r="G435" i="7" s="1"/>
  <c r="F430" i="7"/>
  <c r="G430" i="7"/>
  <c r="F433" i="7"/>
  <c r="G433" i="7"/>
  <c r="F424" i="7"/>
  <c r="F423" i="7" s="1"/>
  <c r="G424" i="7"/>
  <c r="G423" i="7" s="1"/>
  <c r="F421" i="7"/>
  <c r="G421" i="7"/>
  <c r="F418" i="7"/>
  <c r="G418" i="7"/>
  <c r="E424" i="7"/>
  <c r="F406" i="7"/>
  <c r="G406" i="7"/>
  <c r="F409" i="7"/>
  <c r="G409" i="7"/>
  <c r="F412" i="7"/>
  <c r="F411" i="7" s="1"/>
  <c r="G412" i="7"/>
  <c r="G411" i="7" s="1"/>
  <c r="F400" i="7"/>
  <c r="F399" i="7" s="1"/>
  <c r="G400" i="7"/>
  <c r="G399" i="7" s="1"/>
  <c r="F395" i="7"/>
  <c r="F394" i="7" s="1"/>
  <c r="F393" i="7" s="1"/>
  <c r="F392" i="7" s="1"/>
  <c r="G395" i="7"/>
  <c r="G394" i="7" s="1"/>
  <c r="G393" i="7" s="1"/>
  <c r="G392" i="7" s="1"/>
  <c r="F390" i="7"/>
  <c r="F389" i="7" s="1"/>
  <c r="F388" i="7" s="1"/>
  <c r="F387" i="7" s="1"/>
  <c r="G390" i="7"/>
  <c r="G389" i="7" s="1"/>
  <c r="G388" i="7" s="1"/>
  <c r="G387" i="7" s="1"/>
  <c r="F373" i="7"/>
  <c r="G373" i="7"/>
  <c r="F375" i="7"/>
  <c r="G375" i="7"/>
  <c r="F377" i="7"/>
  <c r="G377" i="7"/>
  <c r="F380" i="7"/>
  <c r="F379" i="7" s="1"/>
  <c r="G380" i="7"/>
  <c r="F355" i="7"/>
  <c r="I368" i="7"/>
  <c r="H368" i="7"/>
  <c r="F367" i="7"/>
  <c r="F366" i="7" s="1"/>
  <c r="G367" i="7"/>
  <c r="G366" i="7" s="1"/>
  <c r="E367" i="7"/>
  <c r="E366" i="7" s="1"/>
  <c r="I344" i="7"/>
  <c r="H344" i="7"/>
  <c r="F341" i="7"/>
  <c r="F340" i="7" s="1"/>
  <c r="F339" i="7" s="1"/>
  <c r="G341" i="7"/>
  <c r="E341" i="7"/>
  <c r="E340" i="7" s="1"/>
  <c r="E339" i="7" s="1"/>
  <c r="E329" i="7"/>
  <c r="E328" i="7" s="1"/>
  <c r="F329" i="7"/>
  <c r="F328" i="7" s="1"/>
  <c r="F290" i="7"/>
  <c r="G290" i="7"/>
  <c r="E290" i="7"/>
  <c r="H291" i="7"/>
  <c r="I291" i="7"/>
  <c r="F276" i="7"/>
  <c r="E278" i="7"/>
  <c r="F281" i="7"/>
  <c r="G281" i="7"/>
  <c r="E281" i="7"/>
  <c r="F285" i="7"/>
  <c r="G285" i="7"/>
  <c r="E285" i="7"/>
  <c r="I252" i="7"/>
  <c r="I253" i="7"/>
  <c r="H252" i="7"/>
  <c r="H253" i="7"/>
  <c r="F271" i="7"/>
  <c r="F270" i="7" s="1"/>
  <c r="H264" i="7"/>
  <c r="I264" i="7"/>
  <c r="F262" i="7"/>
  <c r="F259" i="7"/>
  <c r="F255" i="7"/>
  <c r="F251" i="7"/>
  <c r="E251" i="7"/>
  <c r="F209" i="7"/>
  <c r="E202" i="7"/>
  <c r="E201" i="7"/>
  <c r="F202" i="7"/>
  <c r="F201" i="7" s="1"/>
  <c r="F182" i="7"/>
  <c r="G182" i="7"/>
  <c r="F189" i="7"/>
  <c r="G189" i="7"/>
  <c r="F197" i="7"/>
  <c r="G197" i="7"/>
  <c r="F179" i="7"/>
  <c r="G179" i="7"/>
  <c r="E179" i="7"/>
  <c r="F124" i="7"/>
  <c r="G124" i="7"/>
  <c r="F122" i="7"/>
  <c r="G122" i="7"/>
  <c r="F120" i="7"/>
  <c r="G120" i="7"/>
  <c r="F118" i="7"/>
  <c r="G118" i="7"/>
  <c r="F102" i="7"/>
  <c r="F101" i="7" s="1"/>
  <c r="I105" i="7"/>
  <c r="H105" i="7"/>
  <c r="I104" i="7"/>
  <c r="H104" i="7"/>
  <c r="I103" i="7"/>
  <c r="H103" i="7"/>
  <c r="G102" i="7"/>
  <c r="G101" i="7" s="1"/>
  <c r="E102" i="7"/>
  <c r="I113" i="7"/>
  <c r="H113" i="7"/>
  <c r="G112" i="7"/>
  <c r="F112" i="7"/>
  <c r="E112" i="7"/>
  <c r="I111" i="7"/>
  <c r="H111" i="7"/>
  <c r="G110" i="7"/>
  <c r="G109" i="7" s="1"/>
  <c r="G108" i="7" s="1"/>
  <c r="G107" i="7" s="1"/>
  <c r="F110" i="7"/>
  <c r="F109" i="7" s="1"/>
  <c r="F108" i="7" s="1"/>
  <c r="E110" i="7"/>
  <c r="E109" i="7" s="1"/>
  <c r="I97" i="7"/>
  <c r="H97" i="7"/>
  <c r="I96" i="7"/>
  <c r="H96" i="7"/>
  <c r="I95" i="7"/>
  <c r="H95" i="7"/>
  <c r="I94" i="7"/>
  <c r="H94" i="7"/>
  <c r="I93" i="7"/>
  <c r="H93" i="7"/>
  <c r="G92" i="7"/>
  <c r="F92" i="7"/>
  <c r="E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G83" i="7"/>
  <c r="F83" i="7"/>
  <c r="E83" i="7"/>
  <c r="I82" i="7"/>
  <c r="H82" i="7"/>
  <c r="I81" i="7"/>
  <c r="H81" i="7"/>
  <c r="I80" i="7"/>
  <c r="H80" i="7"/>
  <c r="I79" i="7"/>
  <c r="H79" i="7"/>
  <c r="I78" i="7"/>
  <c r="H78" i="7"/>
  <c r="F77" i="7"/>
  <c r="E77" i="7"/>
  <c r="I76" i="7"/>
  <c r="H76" i="7"/>
  <c r="I75" i="7"/>
  <c r="H75" i="7"/>
  <c r="G74" i="7"/>
  <c r="F74" i="7"/>
  <c r="I74" i="7" s="1"/>
  <c r="E74" i="7"/>
  <c r="F44" i="7"/>
  <c r="G44" i="7"/>
  <c r="F36" i="7"/>
  <c r="F37" i="7"/>
  <c r="F30" i="7"/>
  <c r="G30" i="7"/>
  <c r="F21" i="7"/>
  <c r="G21" i="7"/>
  <c r="F15" i="7"/>
  <c r="G15" i="7"/>
  <c r="F12" i="7"/>
  <c r="F11" i="7" s="1"/>
  <c r="F10" i="7" s="1"/>
  <c r="G364" i="7"/>
  <c r="G357" i="7" s="1"/>
  <c r="H357" i="7" s="1"/>
  <c r="G347" i="7"/>
  <c r="G346" i="7" s="1"/>
  <c r="F333" i="7"/>
  <c r="F332" i="7" s="1"/>
  <c r="F331" i="7" s="1"/>
  <c r="G333" i="7"/>
  <c r="G332" i="7" s="1"/>
  <c r="G331" i="7" s="1"/>
  <c r="G317" i="7"/>
  <c r="G162" i="7"/>
  <c r="E136" i="3"/>
  <c r="H136" i="3" s="1"/>
  <c r="F283" i="3"/>
  <c r="E81" i="3"/>
  <c r="E85" i="3"/>
  <c r="F85" i="3"/>
  <c r="G85" i="3"/>
  <c r="G170" i="3"/>
  <c r="G373" i="3" s="1"/>
  <c r="F170" i="3"/>
  <c r="F373" i="3" s="1"/>
  <c r="E318" i="3"/>
  <c r="F318" i="3"/>
  <c r="F317" i="3" s="1"/>
  <c r="F316" i="3" s="1"/>
  <c r="F297" i="3"/>
  <c r="E280" i="3"/>
  <c r="F280" i="3"/>
  <c r="F279" i="3" s="1"/>
  <c r="F375" i="3" s="1"/>
  <c r="E267" i="3"/>
  <c r="F267" i="3"/>
  <c r="F257" i="3" s="1"/>
  <c r="F376" i="3" s="1"/>
  <c r="E272" i="3"/>
  <c r="E263" i="3"/>
  <c r="E250" i="3"/>
  <c r="H250" i="3" s="1"/>
  <c r="E246" i="3"/>
  <c r="H246" i="3" s="1"/>
  <c r="F230" i="3"/>
  <c r="F372" i="3" s="1"/>
  <c r="E231" i="3"/>
  <c r="H231" i="3" s="1"/>
  <c r="E219" i="3"/>
  <c r="E211" i="3"/>
  <c r="H211" i="3" s="1"/>
  <c r="E205" i="3"/>
  <c r="H205" i="3" s="1"/>
  <c r="E195" i="3"/>
  <c r="H195" i="3" s="1"/>
  <c r="E110" i="3"/>
  <c r="E106" i="3"/>
  <c r="E105" i="3" s="1"/>
  <c r="E55" i="3"/>
  <c r="F55" i="3"/>
  <c r="E44" i="3"/>
  <c r="B10" i="5"/>
  <c r="C10" i="5"/>
  <c r="E430" i="7"/>
  <c r="E418" i="7"/>
  <c r="E355" i="7"/>
  <c r="E354" i="7" s="1"/>
  <c r="F354" i="7"/>
  <c r="E197" i="7"/>
  <c r="E345" i="7"/>
  <c r="F345" i="7"/>
  <c r="E316" i="7"/>
  <c r="F316" i="7"/>
  <c r="F293" i="7"/>
  <c r="E239" i="7"/>
  <c r="F239" i="7"/>
  <c r="E236" i="7"/>
  <c r="F236" i="7"/>
  <c r="F232" i="7" s="1"/>
  <c r="F231" i="7" s="1"/>
  <c r="F230" i="7" s="1"/>
  <c r="E226" i="7"/>
  <c r="F226" i="7"/>
  <c r="E218" i="7"/>
  <c r="F218" i="7"/>
  <c r="E211" i="7"/>
  <c r="F211" i="7"/>
  <c r="F370" i="3" l="1"/>
  <c r="H290" i="7"/>
  <c r="F429" i="7"/>
  <c r="F428" i="7" s="1"/>
  <c r="F427" i="7" s="1"/>
  <c r="G117" i="7"/>
  <c r="G116" i="7" s="1"/>
  <c r="G429" i="7"/>
  <c r="G372" i="7"/>
  <c r="H272" i="3"/>
  <c r="F377" i="3"/>
  <c r="H263" i="3"/>
  <c r="E279" i="3"/>
  <c r="H81" i="3"/>
  <c r="F113" i="3"/>
  <c r="F70" i="3"/>
  <c r="G114" i="3"/>
  <c r="F372" i="7"/>
  <c r="F371" i="7" s="1"/>
  <c r="F370" i="7" s="1"/>
  <c r="E100" i="7"/>
  <c r="E98" i="7" s="1"/>
  <c r="E108" i="7"/>
  <c r="E106" i="7" s="1"/>
  <c r="I290" i="7"/>
  <c r="F353" i="7"/>
  <c r="F352" i="7" s="1"/>
  <c r="F351" i="7" s="1"/>
  <c r="I367" i="7"/>
  <c r="I366" i="7"/>
  <c r="F405" i="7"/>
  <c r="F404" i="7" s="1"/>
  <c r="F250" i="7"/>
  <c r="F249" i="7" s="1"/>
  <c r="F248" i="7" s="1"/>
  <c r="E353" i="7"/>
  <c r="E352" i="7" s="1"/>
  <c r="G250" i="7"/>
  <c r="G249" i="7" s="1"/>
  <c r="G248" i="7" s="1"/>
  <c r="F275" i="7"/>
  <c r="G405" i="7"/>
  <c r="G404" i="7" s="1"/>
  <c r="H366" i="7"/>
  <c r="G417" i="7"/>
  <c r="G416" i="7" s="1"/>
  <c r="F417" i="7"/>
  <c r="F416" i="7" s="1"/>
  <c r="F415" i="7" s="1"/>
  <c r="F452" i="7" s="1"/>
  <c r="F117" i="7"/>
  <c r="F116" i="7" s="1"/>
  <c r="F115" i="7" s="1"/>
  <c r="H367" i="7"/>
  <c r="F178" i="7"/>
  <c r="F177" i="7" s="1"/>
  <c r="F176" i="7" s="1"/>
  <c r="F445" i="7" s="1"/>
  <c r="F106" i="7"/>
  <c r="F107" i="7"/>
  <c r="I107" i="7" s="1"/>
  <c r="G106" i="7"/>
  <c r="H106" i="7" s="1"/>
  <c r="I112" i="7"/>
  <c r="E107" i="7"/>
  <c r="F208" i="7"/>
  <c r="F207" i="7" s="1"/>
  <c r="F206" i="7" s="1"/>
  <c r="E101" i="7"/>
  <c r="H101" i="7" s="1"/>
  <c r="I108" i="7"/>
  <c r="F100" i="7"/>
  <c r="F99" i="7" s="1"/>
  <c r="I102" i="7"/>
  <c r="H102" i="7"/>
  <c r="I109" i="7"/>
  <c r="H109" i="7"/>
  <c r="G100" i="7"/>
  <c r="G98" i="7" s="1"/>
  <c r="E99" i="7"/>
  <c r="H110" i="7"/>
  <c r="I110" i="7"/>
  <c r="H112" i="7"/>
  <c r="I92" i="7"/>
  <c r="I83" i="7"/>
  <c r="F73" i="7"/>
  <c r="F72" i="7" s="1"/>
  <c r="F71" i="7" s="1"/>
  <c r="F70" i="7" s="1"/>
  <c r="H77" i="7"/>
  <c r="H74" i="7"/>
  <c r="E73" i="7"/>
  <c r="E72" i="7" s="1"/>
  <c r="E71" i="7" s="1"/>
  <c r="H92" i="7"/>
  <c r="I77" i="7"/>
  <c r="H83" i="7"/>
  <c r="G73" i="7"/>
  <c r="G72" i="7" s="1"/>
  <c r="G71" i="7" s="1"/>
  <c r="F9" i="7"/>
  <c r="F8" i="7"/>
  <c r="E161" i="7"/>
  <c r="E160" i="7" s="1"/>
  <c r="E159" i="7" s="1"/>
  <c r="F161" i="7"/>
  <c r="F160" i="7" s="1"/>
  <c r="F159" i="7" s="1"/>
  <c r="E156" i="7"/>
  <c r="E155" i="7" s="1"/>
  <c r="F156" i="7"/>
  <c r="F155" i="7" s="1"/>
  <c r="F446" i="7" s="1"/>
  <c r="E153" i="7"/>
  <c r="F153" i="7"/>
  <c r="E143" i="7"/>
  <c r="F143" i="7"/>
  <c r="F142" i="7" s="1"/>
  <c r="E148" i="7"/>
  <c r="F148" i="7"/>
  <c r="E146" i="7"/>
  <c r="E66" i="7"/>
  <c r="F66" i="7"/>
  <c r="E68" i="7"/>
  <c r="F68" i="7"/>
  <c r="F65" i="7" s="1"/>
  <c r="F64" i="7" s="1"/>
  <c r="E55" i="7"/>
  <c r="E54" i="7" s="1"/>
  <c r="F55" i="7"/>
  <c r="F54" i="7" s="1"/>
  <c r="F53" i="7" s="1"/>
  <c r="F43" i="7" s="1"/>
  <c r="F46" i="7"/>
  <c r="E30" i="7"/>
  <c r="H108" i="7" l="1"/>
  <c r="G415" i="7"/>
  <c r="G452" i="7" s="1"/>
  <c r="G70" i="3"/>
  <c r="E351" i="7"/>
  <c r="F444" i="7"/>
  <c r="F453" i="7" s="1"/>
  <c r="F274" i="7"/>
  <c r="F447" i="7"/>
  <c r="F141" i="7"/>
  <c r="F140" i="7" s="1"/>
  <c r="F449" i="7" s="1"/>
  <c r="H107" i="7"/>
  <c r="F114" i="7"/>
  <c r="E142" i="7"/>
  <c r="E141" i="7" s="1"/>
  <c r="E140" i="7" s="1"/>
  <c r="E449" i="7" s="1"/>
  <c r="E65" i="7"/>
  <c r="F62" i="7"/>
  <c r="F63" i="7"/>
  <c r="I106" i="7"/>
  <c r="F98" i="7"/>
  <c r="I101" i="7"/>
  <c r="I100" i="7"/>
  <c r="G99" i="7"/>
  <c r="H100" i="7"/>
  <c r="I72" i="7"/>
  <c r="I71" i="7"/>
  <c r="G70" i="7"/>
  <c r="I70" i="7" s="1"/>
  <c r="H72" i="7"/>
  <c r="H73" i="7"/>
  <c r="I73" i="7"/>
  <c r="E70" i="7"/>
  <c r="H71" i="7"/>
  <c r="F31" i="1"/>
  <c r="F12" i="1"/>
  <c r="G12" i="1"/>
  <c r="F9" i="1"/>
  <c r="G9" i="1"/>
  <c r="I98" i="7" l="1"/>
  <c r="H98" i="7"/>
  <c r="H99" i="7"/>
  <c r="I99" i="7"/>
  <c r="H70" i="7"/>
  <c r="J10" i="1"/>
  <c r="J11" i="1"/>
  <c r="J13" i="1"/>
  <c r="J14" i="1"/>
  <c r="I10" i="1"/>
  <c r="I11" i="1"/>
  <c r="I13" i="1"/>
  <c r="I14" i="1"/>
  <c r="H9" i="1" l="1"/>
  <c r="I214" i="3"/>
  <c r="I213" i="3"/>
  <c r="H325" i="3" l="1"/>
  <c r="J9" i="1"/>
  <c r="I9" i="1"/>
  <c r="H324" i="3"/>
  <c r="I201" i="3"/>
  <c r="I365" i="3"/>
  <c r="I367" i="3"/>
  <c r="G267" i="3"/>
  <c r="G257" i="3" s="1"/>
  <c r="I271" i="3"/>
  <c r="I269" i="3"/>
  <c r="G222" i="3"/>
  <c r="H222" i="3" s="1"/>
  <c r="I224" i="3"/>
  <c r="G219" i="3"/>
  <c r="H219" i="3" s="1"/>
  <c r="I221" i="3"/>
  <c r="I202" i="3"/>
  <c r="I168" i="3"/>
  <c r="I137" i="3"/>
  <c r="I73" i="3"/>
  <c r="I75" i="3"/>
  <c r="I77" i="3"/>
  <c r="I80" i="3"/>
  <c r="I86" i="3"/>
  <c r="I87" i="3"/>
  <c r="H86" i="3"/>
  <c r="H87" i="3"/>
  <c r="H85" i="3"/>
  <c r="G376" i="3" l="1"/>
  <c r="I267" i="3"/>
  <c r="H267" i="3"/>
  <c r="I85" i="3"/>
  <c r="I13" i="7"/>
  <c r="I14" i="7"/>
  <c r="I16" i="7"/>
  <c r="I17" i="7"/>
  <c r="I18" i="7"/>
  <c r="I19" i="7"/>
  <c r="I20" i="7"/>
  <c r="I22" i="7"/>
  <c r="I23" i="7"/>
  <c r="I24" i="7"/>
  <c r="I25" i="7"/>
  <c r="I26" i="7"/>
  <c r="I27" i="7"/>
  <c r="I28" i="7"/>
  <c r="I29" i="7"/>
  <c r="I31" i="7"/>
  <c r="I32" i="7"/>
  <c r="I33" i="7"/>
  <c r="I34" i="7"/>
  <c r="I35" i="7"/>
  <c r="I41" i="7"/>
  <c r="I42" i="7"/>
  <c r="I48" i="7"/>
  <c r="I49" i="7"/>
  <c r="I50" i="7"/>
  <c r="I52" i="7"/>
  <c r="I56" i="7"/>
  <c r="I59" i="7"/>
  <c r="I60" i="7"/>
  <c r="I61" i="7"/>
  <c r="I67" i="7"/>
  <c r="I69" i="7"/>
  <c r="I119" i="7"/>
  <c r="I121" i="7"/>
  <c r="I123" i="7"/>
  <c r="I125" i="7"/>
  <c r="I126" i="7"/>
  <c r="I127" i="7"/>
  <c r="I128" i="7"/>
  <c r="I129" i="7"/>
  <c r="I131" i="7"/>
  <c r="I132" i="7"/>
  <c r="I133" i="7"/>
  <c r="I134" i="7"/>
  <c r="I135" i="7"/>
  <c r="I136" i="7"/>
  <c r="I137" i="7"/>
  <c r="I138" i="7"/>
  <c r="I139" i="7"/>
  <c r="I144" i="7"/>
  <c r="I145" i="7"/>
  <c r="I147" i="7"/>
  <c r="I149" i="7"/>
  <c r="I154" i="7"/>
  <c r="I157" i="7"/>
  <c r="I158" i="7"/>
  <c r="I162" i="7"/>
  <c r="I163" i="7"/>
  <c r="I164" i="7"/>
  <c r="I167" i="7"/>
  <c r="I169" i="7"/>
  <c r="I172" i="7"/>
  <c r="I174" i="7"/>
  <c r="I180" i="7"/>
  <c r="I183" i="7"/>
  <c r="I184" i="7"/>
  <c r="I185" i="7"/>
  <c r="I186" i="7"/>
  <c r="I187" i="7"/>
  <c r="I188" i="7"/>
  <c r="I190" i="7"/>
  <c r="I191" i="7"/>
  <c r="I192" i="7"/>
  <c r="I193" i="7"/>
  <c r="I194" i="7"/>
  <c r="I195" i="7"/>
  <c r="I196" i="7"/>
  <c r="I198" i="7"/>
  <c r="I199" i="7"/>
  <c r="I200" i="7"/>
  <c r="I203" i="7"/>
  <c r="I204" i="7"/>
  <c r="I205" i="7"/>
  <c r="I210" i="7"/>
  <c r="I212" i="7"/>
  <c r="I213" i="7"/>
  <c r="I214" i="7"/>
  <c r="I215" i="7"/>
  <c r="I216" i="7"/>
  <c r="I217" i="7"/>
  <c r="I219" i="7"/>
  <c r="I220" i="7"/>
  <c r="I221" i="7"/>
  <c r="I222" i="7"/>
  <c r="I223" i="7"/>
  <c r="I224" i="7"/>
  <c r="I225" i="7"/>
  <c r="I227" i="7"/>
  <c r="I228" i="7"/>
  <c r="I229" i="7"/>
  <c r="I234" i="7"/>
  <c r="I235" i="7"/>
  <c r="I237" i="7"/>
  <c r="I238" i="7"/>
  <c r="I240" i="7"/>
  <c r="I241" i="7"/>
  <c r="I242" i="7"/>
  <c r="I244" i="7"/>
  <c r="I245" i="7"/>
  <c r="I246" i="7"/>
  <c r="I247" i="7"/>
  <c r="I254" i="7"/>
  <c r="I256" i="7"/>
  <c r="I257" i="7"/>
  <c r="I258" i="7"/>
  <c r="I260" i="7"/>
  <c r="I261" i="7"/>
  <c r="I262" i="7"/>
  <c r="I263" i="7"/>
  <c r="I265" i="7"/>
  <c r="I266" i="7"/>
  <c r="I267" i="7"/>
  <c r="I268" i="7"/>
  <c r="I269" i="7"/>
  <c r="I272" i="7"/>
  <c r="I273" i="7"/>
  <c r="I277" i="7"/>
  <c r="I279" i="7"/>
  <c r="I282" i="7"/>
  <c r="I283" i="7"/>
  <c r="I284" i="7"/>
  <c r="I286" i="7"/>
  <c r="I287" i="7"/>
  <c r="I288" i="7"/>
  <c r="I289" i="7"/>
  <c r="I295" i="7"/>
  <c r="I296" i="7"/>
  <c r="I298" i="7"/>
  <c r="I299" i="7"/>
  <c r="I300" i="7"/>
  <c r="I301" i="7"/>
  <c r="I302" i="7"/>
  <c r="I304" i="7"/>
  <c r="I305" i="7"/>
  <c r="I306" i="7"/>
  <c r="I307" i="7"/>
  <c r="I308" i="7"/>
  <c r="I310" i="7"/>
  <c r="I311" i="7"/>
  <c r="I312" i="7"/>
  <c r="I314" i="7"/>
  <c r="I315" i="7"/>
  <c r="I317" i="7"/>
  <c r="I318" i="7"/>
  <c r="I323" i="7"/>
  <c r="I324" i="7"/>
  <c r="I325" i="7"/>
  <c r="I326" i="7"/>
  <c r="I327" i="7"/>
  <c r="I330" i="7"/>
  <c r="I333" i="7"/>
  <c r="I334" i="7"/>
  <c r="I335" i="7"/>
  <c r="I337" i="7"/>
  <c r="I338" i="7"/>
  <c r="I342" i="7"/>
  <c r="I343" i="7"/>
  <c r="I346" i="7"/>
  <c r="I347" i="7"/>
  <c r="I348" i="7"/>
  <c r="I349" i="7"/>
  <c r="I356" i="7"/>
  <c r="I364" i="7"/>
  <c r="I365" i="7"/>
  <c r="I374" i="7"/>
  <c r="I376" i="7"/>
  <c r="I378" i="7"/>
  <c r="I381" i="7"/>
  <c r="I385" i="7"/>
  <c r="I391" i="7"/>
  <c r="I394" i="7"/>
  <c r="I395" i="7"/>
  <c r="I396" i="7"/>
  <c r="I401" i="7"/>
  <c r="I407" i="7"/>
  <c r="I408" i="7"/>
  <c r="I410" i="7"/>
  <c r="I413" i="7"/>
  <c r="I414" i="7"/>
  <c r="I419" i="7"/>
  <c r="I420" i="7"/>
  <c r="I422" i="7"/>
  <c r="I424" i="7"/>
  <c r="I426" i="7"/>
  <c r="I431" i="7"/>
  <c r="I432" i="7"/>
  <c r="I434" i="7"/>
  <c r="I437" i="7"/>
  <c r="I438" i="7"/>
  <c r="H13" i="7"/>
  <c r="H14" i="7"/>
  <c r="H16" i="7"/>
  <c r="H17" i="7"/>
  <c r="H18" i="7"/>
  <c r="H19" i="7"/>
  <c r="H20" i="7"/>
  <c r="H22" i="7"/>
  <c r="H23" i="7"/>
  <c r="H24" i="7"/>
  <c r="H25" i="7"/>
  <c r="H26" i="7"/>
  <c r="H27" i="7"/>
  <c r="H28" i="7"/>
  <c r="H29" i="7"/>
  <c r="H31" i="7"/>
  <c r="H32" i="7"/>
  <c r="H33" i="7"/>
  <c r="H34" i="7"/>
  <c r="H35" i="7"/>
  <c r="H41" i="7"/>
  <c r="H42" i="7"/>
  <c r="H48" i="7"/>
  <c r="H49" i="7"/>
  <c r="H50" i="7"/>
  <c r="H52" i="7"/>
  <c r="H56" i="7"/>
  <c r="H59" i="7"/>
  <c r="H60" i="7"/>
  <c r="H61" i="7"/>
  <c r="H67" i="7"/>
  <c r="H69" i="7"/>
  <c r="H119" i="7"/>
  <c r="H118" i="7" s="1"/>
  <c r="H121" i="7"/>
  <c r="H123" i="7"/>
  <c r="H125" i="7"/>
  <c r="H126" i="7"/>
  <c r="H127" i="7"/>
  <c r="H128" i="7"/>
  <c r="H129" i="7"/>
  <c r="H134" i="7"/>
  <c r="H135" i="7"/>
  <c r="H137" i="7"/>
  <c r="H139" i="7"/>
  <c r="H144" i="7"/>
  <c r="H145" i="7"/>
  <c r="H147" i="7"/>
  <c r="H149" i="7"/>
  <c r="H154" i="7"/>
  <c r="H157" i="7"/>
  <c r="H158" i="7"/>
  <c r="H162" i="7"/>
  <c r="H163" i="7"/>
  <c r="H164" i="7"/>
  <c r="H167" i="7"/>
  <c r="H169" i="7"/>
  <c r="H172" i="7"/>
  <c r="H174" i="7"/>
  <c r="H180" i="7"/>
  <c r="H183" i="7"/>
  <c r="H184" i="7"/>
  <c r="H185" i="7"/>
  <c r="H186" i="7"/>
  <c r="H187" i="7"/>
  <c r="H188" i="7"/>
  <c r="H190" i="7"/>
  <c r="H191" i="7"/>
  <c r="H192" i="7"/>
  <c r="H193" i="7"/>
  <c r="H194" i="7"/>
  <c r="H195" i="7"/>
  <c r="H196" i="7"/>
  <c r="H198" i="7"/>
  <c r="H199" i="7"/>
  <c r="H200" i="7"/>
  <c r="H203" i="7"/>
  <c r="H204" i="7"/>
  <c r="H205" i="7"/>
  <c r="H210" i="7"/>
  <c r="H212" i="7"/>
  <c r="H213" i="7"/>
  <c r="H214" i="7"/>
  <c r="H215" i="7"/>
  <c r="H216" i="7"/>
  <c r="H217" i="7"/>
  <c r="H219" i="7"/>
  <c r="H220" i="7"/>
  <c r="H221" i="7"/>
  <c r="H222" i="7"/>
  <c r="H223" i="7"/>
  <c r="H224" i="7"/>
  <c r="H225" i="7"/>
  <c r="H227" i="7"/>
  <c r="H228" i="7"/>
  <c r="H229" i="7"/>
  <c r="H234" i="7"/>
  <c r="H235" i="7"/>
  <c r="H237" i="7"/>
  <c r="H238" i="7"/>
  <c r="H240" i="7"/>
  <c r="H241" i="7"/>
  <c r="H242" i="7"/>
  <c r="H244" i="7"/>
  <c r="H245" i="7"/>
  <c r="H246" i="7"/>
  <c r="H247" i="7"/>
  <c r="H254" i="7"/>
  <c r="H256" i="7"/>
  <c r="H257" i="7"/>
  <c r="H258" i="7"/>
  <c r="H260" i="7"/>
  <c r="H261" i="7"/>
  <c r="H263" i="7"/>
  <c r="H265" i="7"/>
  <c r="H266" i="7"/>
  <c r="H269" i="7"/>
  <c r="H272" i="7"/>
  <c r="H273" i="7"/>
  <c r="H277" i="7"/>
  <c r="H279" i="7"/>
  <c r="H282" i="7"/>
  <c r="H283" i="7"/>
  <c r="H284" i="7"/>
  <c r="H286" i="7"/>
  <c r="H287" i="7"/>
  <c r="H288" i="7"/>
  <c r="H289" i="7"/>
  <c r="H295" i="7"/>
  <c r="H296" i="7"/>
  <c r="H298" i="7"/>
  <c r="H299" i="7"/>
  <c r="H300" i="7"/>
  <c r="H301" i="7"/>
  <c r="H302" i="7"/>
  <c r="H304" i="7"/>
  <c r="H305" i="7"/>
  <c r="H306" i="7"/>
  <c r="H307" i="7"/>
  <c r="H308" i="7"/>
  <c r="H310" i="7"/>
  <c r="H311" i="7"/>
  <c r="H312" i="7"/>
  <c r="H314" i="7"/>
  <c r="H315" i="7"/>
  <c r="H317" i="7"/>
  <c r="H318" i="7"/>
  <c r="H323" i="7"/>
  <c r="H324" i="7"/>
  <c r="H325" i="7"/>
  <c r="H326" i="7"/>
  <c r="H327" i="7"/>
  <c r="H330" i="7"/>
  <c r="H334" i="7"/>
  <c r="H335" i="7"/>
  <c r="H338" i="7"/>
  <c r="H342" i="7"/>
  <c r="H343" i="7"/>
  <c r="H346" i="7"/>
  <c r="H347" i="7"/>
  <c r="H348" i="7"/>
  <c r="H349" i="7"/>
  <c r="H356" i="7"/>
  <c r="H364" i="7"/>
  <c r="H365" i="7"/>
  <c r="H374" i="7"/>
  <c r="H376" i="7"/>
  <c r="H378" i="7"/>
  <c r="H381" i="7"/>
  <c r="H385" i="7"/>
  <c r="H391" i="7"/>
  <c r="H396" i="7"/>
  <c r="H401" i="7"/>
  <c r="H407" i="7"/>
  <c r="H408" i="7"/>
  <c r="H410" i="7"/>
  <c r="H413" i="7"/>
  <c r="H414" i="7"/>
  <c r="H419" i="7"/>
  <c r="H420" i="7"/>
  <c r="H422" i="7"/>
  <c r="H426" i="7"/>
  <c r="H431" i="7"/>
  <c r="H432" i="7"/>
  <c r="H434" i="7"/>
  <c r="H437" i="7"/>
  <c r="H438" i="7"/>
  <c r="F175" i="7"/>
  <c r="G161" i="7"/>
  <c r="I161" i="7" s="1"/>
  <c r="G168" i="7"/>
  <c r="H161" i="7" l="1"/>
  <c r="G160" i="7"/>
  <c r="H160" i="7" s="1"/>
  <c r="I160" i="7"/>
  <c r="G159" i="7"/>
  <c r="H168" i="7"/>
  <c r="I168" i="7"/>
  <c r="G166" i="7"/>
  <c r="G355" i="7"/>
  <c r="H159" i="7" l="1"/>
  <c r="I159" i="7"/>
  <c r="I166" i="7"/>
  <c r="H166" i="7"/>
  <c r="I357" i="7"/>
  <c r="I355" i="7"/>
  <c r="H355" i="7"/>
  <c r="G165" i="7"/>
  <c r="G354" i="7"/>
  <c r="G353" i="7" s="1"/>
  <c r="G329" i="7"/>
  <c r="G236" i="7"/>
  <c r="G226" i="7"/>
  <c r="G218" i="7"/>
  <c r="G211" i="7"/>
  <c r="H211" i="7" l="1"/>
  <c r="I211" i="7"/>
  <c r="G340" i="7"/>
  <c r="I341" i="7"/>
  <c r="H341" i="7"/>
  <c r="I259" i="7"/>
  <c r="I354" i="7"/>
  <c r="H354" i="7"/>
  <c r="G155" i="7"/>
  <c r="H156" i="7"/>
  <c r="I156" i="7"/>
  <c r="I329" i="7"/>
  <c r="I124" i="7"/>
  <c r="I218" i="7"/>
  <c r="H218" i="7"/>
  <c r="I226" i="7"/>
  <c r="H226" i="7"/>
  <c r="I236" i="7"/>
  <c r="I165" i="7"/>
  <c r="H165" i="7"/>
  <c r="I155" i="7" l="1"/>
  <c r="H155" i="7"/>
  <c r="I340" i="7"/>
  <c r="H340" i="7"/>
  <c r="I332" i="7"/>
  <c r="I353" i="7"/>
  <c r="H353" i="7"/>
  <c r="G352" i="7"/>
  <c r="G351" i="7" s="1"/>
  <c r="G316" i="7"/>
  <c r="G276" i="7"/>
  <c r="I281" i="7" l="1"/>
  <c r="I285" i="7"/>
  <c r="I316" i="7"/>
  <c r="H316" i="7"/>
  <c r="H352" i="7"/>
  <c r="I352" i="7"/>
  <c r="I276" i="7"/>
  <c r="G322" i="7"/>
  <c r="G153" i="7"/>
  <c r="G271" i="7"/>
  <c r="I197" i="7" l="1"/>
  <c r="I351" i="7"/>
  <c r="H351" i="7"/>
  <c r="I271" i="7"/>
  <c r="G152" i="7"/>
  <c r="I153" i="7"/>
  <c r="I322" i="7"/>
  <c r="G270" i="7"/>
  <c r="G384" i="7"/>
  <c r="G66" i="7"/>
  <c r="G68" i="7"/>
  <c r="E47" i="7"/>
  <c r="G51" i="7"/>
  <c r="E51" i="7"/>
  <c r="E46" i="7" l="1"/>
  <c r="I66" i="7"/>
  <c r="I421" i="7"/>
  <c r="I270" i="7"/>
  <c r="I380" i="7"/>
  <c r="I418" i="7"/>
  <c r="I423" i="7"/>
  <c r="I51" i="7"/>
  <c r="H51" i="7"/>
  <c r="I400" i="7"/>
  <c r="I430" i="7"/>
  <c r="I409" i="7"/>
  <c r="I436" i="7"/>
  <c r="I68" i="7"/>
  <c r="H68" i="7"/>
  <c r="I412" i="7"/>
  <c r="I433" i="7"/>
  <c r="I152" i="7"/>
  <c r="G47" i="7"/>
  <c r="G65" i="7"/>
  <c r="G64" i="7" s="1"/>
  <c r="G55" i="7"/>
  <c r="G63" i="7" l="1"/>
  <c r="G62" i="7"/>
  <c r="G54" i="7"/>
  <c r="I55" i="7"/>
  <c r="H55" i="7"/>
  <c r="H47" i="7"/>
  <c r="I47" i="7"/>
  <c r="I411" i="7"/>
  <c r="G398" i="7"/>
  <c r="I399" i="7"/>
  <c r="I417" i="7"/>
  <c r="I429" i="7"/>
  <c r="I65" i="7"/>
  <c r="G46" i="7"/>
  <c r="G40" i="7"/>
  <c r="I40" i="7" l="1"/>
  <c r="I46" i="7"/>
  <c r="I64" i="7"/>
  <c r="H54" i="7"/>
  <c r="I54" i="7"/>
  <c r="G30" i="9"/>
  <c r="G29" i="9"/>
  <c r="G26" i="9"/>
  <c r="G25" i="9"/>
  <c r="G22" i="9"/>
  <c r="G21" i="9"/>
  <c r="G18" i="9"/>
  <c r="G17" i="9"/>
  <c r="G14" i="9"/>
  <c r="G13" i="9"/>
  <c r="F30" i="9"/>
  <c r="F29" i="9"/>
  <c r="F26" i="9"/>
  <c r="F25" i="9"/>
  <c r="F21" i="9"/>
  <c r="F18" i="9"/>
  <c r="F17" i="9"/>
  <c r="F14" i="9"/>
  <c r="F13" i="9"/>
  <c r="I45" i="7" l="1"/>
  <c r="D19" i="9"/>
  <c r="E19" i="9"/>
  <c r="C19" i="9"/>
  <c r="C37" i="9" l="1"/>
  <c r="C36" i="9"/>
  <c r="C15" i="9"/>
  <c r="C31" i="9"/>
  <c r="C27" i="9"/>
  <c r="D15" i="9"/>
  <c r="E15" i="9"/>
  <c r="D23" i="9"/>
  <c r="E23" i="9"/>
  <c r="C23" i="9"/>
  <c r="C38" i="9" l="1"/>
  <c r="F12" i="5"/>
  <c r="F13" i="5"/>
  <c r="E12" i="5"/>
  <c r="E13" i="5"/>
  <c r="B11" i="5"/>
  <c r="F315" i="3" l="1"/>
  <c r="G318" i="3" l="1"/>
  <c r="I318" i="3" s="1"/>
  <c r="I217" i="3"/>
  <c r="I218" i="3"/>
  <c r="I220" i="3"/>
  <c r="I223" i="3"/>
  <c r="I225" i="3"/>
  <c r="I227" i="3"/>
  <c r="I228" i="3"/>
  <c r="I229" i="3"/>
  <c r="G226" i="3"/>
  <c r="E226" i="3"/>
  <c r="I222" i="3"/>
  <c r="I219" i="3"/>
  <c r="I216" i="3"/>
  <c r="E216" i="3"/>
  <c r="H226" i="3" l="1"/>
  <c r="H318" i="3"/>
  <c r="G317" i="3"/>
  <c r="E215" i="3"/>
  <c r="H216" i="3"/>
  <c r="I226" i="3"/>
  <c r="G215" i="3"/>
  <c r="G379" i="7"/>
  <c r="G371" i="7" s="1"/>
  <c r="G370" i="7" s="1"/>
  <c r="G316" i="3" l="1"/>
  <c r="G370" i="3"/>
  <c r="H215" i="3"/>
  <c r="G374" i="3"/>
  <c r="I379" i="7"/>
  <c r="H15" i="3"/>
  <c r="H18" i="3"/>
  <c r="H19" i="3"/>
  <c r="H21" i="3"/>
  <c r="H24" i="3"/>
  <c r="H28" i="3"/>
  <c r="H32" i="3"/>
  <c r="H36" i="3"/>
  <c r="H37" i="3"/>
  <c r="H40" i="3"/>
  <c r="H41" i="3"/>
  <c r="H45" i="3"/>
  <c r="H46" i="3"/>
  <c r="H48" i="3"/>
  <c r="G275" i="7"/>
  <c r="G173" i="7"/>
  <c r="G321" i="7"/>
  <c r="G243" i="7"/>
  <c r="G239" i="7"/>
  <c r="G233" i="7"/>
  <c r="E243" i="7"/>
  <c r="H236" i="7"/>
  <c r="E233" i="7"/>
  <c r="E232" i="7" s="1"/>
  <c r="E231" i="7" s="1"/>
  <c r="E230" i="7" s="1"/>
  <c r="G202" i="7"/>
  <c r="G297" i="7"/>
  <c r="G294" i="7"/>
  <c r="G274" i="7" l="1"/>
  <c r="I294" i="7"/>
  <c r="I173" i="7"/>
  <c r="H173" i="7"/>
  <c r="I278" i="7"/>
  <c r="I233" i="7"/>
  <c r="H233" i="7"/>
  <c r="I297" i="7"/>
  <c r="I239" i="7"/>
  <c r="H239" i="7"/>
  <c r="I202" i="7"/>
  <c r="H243" i="7"/>
  <c r="I243" i="7"/>
  <c r="I321" i="7"/>
  <c r="G232" i="7"/>
  <c r="G171" i="7"/>
  <c r="G447" i="7" s="1"/>
  <c r="G148" i="7"/>
  <c r="G143" i="7"/>
  <c r="G146" i="7"/>
  <c r="I110" i="3"/>
  <c r="I108" i="3"/>
  <c r="H106" i="3"/>
  <c r="G55" i="3"/>
  <c r="H63" i="3"/>
  <c r="I63" i="3"/>
  <c r="I90" i="3"/>
  <c r="I92" i="3"/>
  <c r="I94" i="3"/>
  <c r="I97" i="3"/>
  <c r="I100" i="3"/>
  <c r="I102" i="3"/>
  <c r="I104" i="3"/>
  <c r="I107" i="3"/>
  <c r="I109" i="3"/>
  <c r="I111" i="3"/>
  <c r="I112" i="3"/>
  <c r="I116" i="3"/>
  <c r="I117" i="3"/>
  <c r="I118" i="3"/>
  <c r="I119" i="3"/>
  <c r="I121" i="3"/>
  <c r="I122" i="3"/>
  <c r="I123" i="3"/>
  <c r="I124" i="3"/>
  <c r="I125" i="3"/>
  <c r="I126" i="3"/>
  <c r="I128" i="3"/>
  <c r="I129" i="3"/>
  <c r="I130" i="3"/>
  <c r="I131" i="3"/>
  <c r="I132" i="3"/>
  <c r="I133" i="3"/>
  <c r="I134" i="3"/>
  <c r="I135" i="3"/>
  <c r="I138" i="3"/>
  <c r="I139" i="3"/>
  <c r="I140" i="3"/>
  <c r="I141" i="3"/>
  <c r="I143" i="3"/>
  <c r="I144" i="3"/>
  <c r="I145" i="3"/>
  <c r="I146" i="3"/>
  <c r="I147" i="3"/>
  <c r="I149" i="3"/>
  <c r="I150" i="3"/>
  <c r="I151" i="3"/>
  <c r="I152" i="3"/>
  <c r="I153" i="3"/>
  <c r="I154" i="3"/>
  <c r="I156" i="3"/>
  <c r="I157" i="3"/>
  <c r="I158" i="3"/>
  <c r="I159" i="3"/>
  <c r="I160" i="3"/>
  <c r="I161" i="3"/>
  <c r="I162" i="3"/>
  <c r="I163" i="3"/>
  <c r="I165" i="3"/>
  <c r="I166" i="3"/>
  <c r="I167" i="3"/>
  <c r="I169" i="3"/>
  <c r="I172" i="3"/>
  <c r="I173" i="3"/>
  <c r="I175" i="3"/>
  <c r="I176" i="3"/>
  <c r="I177" i="3"/>
  <c r="I178" i="3"/>
  <c r="I179" i="3"/>
  <c r="I180" i="3"/>
  <c r="I183" i="3"/>
  <c r="I184" i="3"/>
  <c r="I185" i="3"/>
  <c r="I187" i="3"/>
  <c r="I190" i="3"/>
  <c r="I191" i="3"/>
  <c r="I192" i="3"/>
  <c r="I193" i="3"/>
  <c r="I197" i="3"/>
  <c r="I199" i="3"/>
  <c r="I200" i="3"/>
  <c r="I203" i="3"/>
  <c r="I204" i="3"/>
  <c r="I207" i="3"/>
  <c r="I208" i="3"/>
  <c r="I210" i="3"/>
  <c r="I212" i="3"/>
  <c r="I215" i="3"/>
  <c r="I232" i="3"/>
  <c r="I233" i="3"/>
  <c r="I235" i="3"/>
  <c r="I236" i="3"/>
  <c r="I239" i="3"/>
  <c r="I240" i="3"/>
  <c r="I241" i="3"/>
  <c r="I243" i="3"/>
  <c r="I244" i="3"/>
  <c r="I245" i="3"/>
  <c r="I247" i="3"/>
  <c r="I248" i="3"/>
  <c r="I249" i="3"/>
  <c r="I251" i="3"/>
  <c r="I252" i="3"/>
  <c r="I253" i="3"/>
  <c r="I254" i="3"/>
  <c r="I255" i="3"/>
  <c r="I256" i="3"/>
  <c r="I259" i="3"/>
  <c r="I270" i="3"/>
  <c r="I272" i="3"/>
  <c r="I276" i="3"/>
  <c r="I277" i="3"/>
  <c r="I278" i="3"/>
  <c r="I281" i="3"/>
  <c r="I282" i="3"/>
  <c r="I286" i="3"/>
  <c r="I287" i="3"/>
  <c r="I290" i="3"/>
  <c r="I291" i="3"/>
  <c r="I294" i="3"/>
  <c r="I295" i="3"/>
  <c r="I296" i="3"/>
  <c r="I298" i="3"/>
  <c r="I299" i="3"/>
  <c r="I300" i="3"/>
  <c r="I301" i="3"/>
  <c r="I306" i="3"/>
  <c r="I308" i="3"/>
  <c r="I334" i="3"/>
  <c r="I335" i="3"/>
  <c r="I336" i="3"/>
  <c r="I337" i="3"/>
  <c r="I338" i="3"/>
  <c r="I339" i="3"/>
  <c r="I342" i="3"/>
  <c r="I343" i="3"/>
  <c r="I344" i="3"/>
  <c r="I346" i="3"/>
  <c r="I349" i="3"/>
  <c r="I354" i="3"/>
  <c r="I355" i="3"/>
  <c r="I358" i="3"/>
  <c r="I361" i="3"/>
  <c r="H73" i="3"/>
  <c r="H75" i="3"/>
  <c r="H77" i="3"/>
  <c r="H80" i="3"/>
  <c r="H90" i="3"/>
  <c r="H92" i="3"/>
  <c r="H94" i="3"/>
  <c r="H97" i="3"/>
  <c r="H100" i="3"/>
  <c r="H102" i="3"/>
  <c r="H104" i="3"/>
  <c r="H107" i="3"/>
  <c r="H109" i="3"/>
  <c r="H111" i="3"/>
  <c r="H112" i="3"/>
  <c r="I56" i="3"/>
  <c r="I57" i="3"/>
  <c r="I58" i="3"/>
  <c r="I59" i="3"/>
  <c r="I60" i="3"/>
  <c r="I61" i="3"/>
  <c r="I62" i="3"/>
  <c r="H62" i="3"/>
  <c r="H56" i="3"/>
  <c r="H57" i="3"/>
  <c r="H58" i="3"/>
  <c r="H59" i="3"/>
  <c r="H60" i="3"/>
  <c r="H61" i="3"/>
  <c r="I15" i="3"/>
  <c r="I18" i="3"/>
  <c r="I19" i="3"/>
  <c r="I21" i="3"/>
  <c r="I24" i="3"/>
  <c r="I28" i="3"/>
  <c r="I32" i="3"/>
  <c r="I36" i="3"/>
  <c r="I37" i="3"/>
  <c r="I40" i="3"/>
  <c r="I41" i="3"/>
  <c r="I45" i="3"/>
  <c r="I46" i="3"/>
  <c r="I48" i="3"/>
  <c r="I251" i="7" l="1"/>
  <c r="I255" i="7"/>
  <c r="H146" i="7"/>
  <c r="I146" i="7"/>
  <c r="I143" i="7"/>
  <c r="H143" i="7"/>
  <c r="G170" i="7"/>
  <c r="I171" i="7"/>
  <c r="H171" i="7"/>
  <c r="I148" i="7"/>
  <c r="H148" i="7"/>
  <c r="I275" i="7"/>
  <c r="I118" i="7"/>
  <c r="I232" i="7"/>
  <c r="H232" i="7"/>
  <c r="G231" i="7"/>
  <c r="G230" i="7" s="1"/>
  <c r="G175" i="7" s="1"/>
  <c r="H110" i="3"/>
  <c r="H108" i="3"/>
  <c r="I106" i="3"/>
  <c r="G142" i="7"/>
  <c r="G58" i="7"/>
  <c r="H170" i="7" l="1"/>
  <c r="I170" i="7"/>
  <c r="H58" i="7"/>
  <c r="I58" i="7"/>
  <c r="I375" i="7"/>
  <c r="I390" i="7"/>
  <c r="I30" i="7"/>
  <c r="I406" i="7"/>
  <c r="I120" i="7"/>
  <c r="I122" i="7"/>
  <c r="H231" i="7"/>
  <c r="I231" i="7"/>
  <c r="I373" i="7"/>
  <c r="G141" i="7"/>
  <c r="I142" i="7"/>
  <c r="H142" i="7"/>
  <c r="I250" i="7"/>
  <c r="I377" i="7"/>
  <c r="I105" i="3"/>
  <c r="H105" i="3"/>
  <c r="G57" i="7"/>
  <c r="G53" i="7" s="1"/>
  <c r="G43" i="7" s="1"/>
  <c r="E57" i="7"/>
  <c r="E53" i="7" s="1"/>
  <c r="G345" i="7"/>
  <c r="G339" i="7"/>
  <c r="I141" i="7" l="1"/>
  <c r="H141" i="7"/>
  <c r="I405" i="7"/>
  <c r="H339" i="7"/>
  <c r="I339" i="7"/>
  <c r="I345" i="7"/>
  <c r="H345" i="7"/>
  <c r="I117" i="7"/>
  <c r="I372" i="7"/>
  <c r="I249" i="7"/>
  <c r="I57" i="7"/>
  <c r="H57" i="7"/>
  <c r="I230" i="7"/>
  <c r="H230" i="7"/>
  <c r="I389" i="7"/>
  <c r="E436" i="7"/>
  <c r="E433" i="7"/>
  <c r="H433" i="7" s="1"/>
  <c r="H430" i="7"/>
  <c r="E423" i="7"/>
  <c r="E421" i="7"/>
  <c r="H421" i="7" s="1"/>
  <c r="H418" i="7"/>
  <c r="E412" i="7"/>
  <c r="E409" i="7"/>
  <c r="H409" i="7" s="1"/>
  <c r="E406" i="7"/>
  <c r="H406" i="7" s="1"/>
  <c r="E400" i="7"/>
  <c r="E395" i="7"/>
  <c r="E390" i="7"/>
  <c r="E384" i="7"/>
  <c r="E380" i="7"/>
  <c r="E377" i="7"/>
  <c r="H377" i="7" s="1"/>
  <c r="E375" i="7"/>
  <c r="H375" i="7" s="1"/>
  <c r="E373" i="7"/>
  <c r="H373" i="7" s="1"/>
  <c r="E337" i="7"/>
  <c r="E333" i="7"/>
  <c r="E322" i="7"/>
  <c r="H322" i="7" s="1"/>
  <c r="E313" i="7"/>
  <c r="E309" i="7"/>
  <c r="E303" i="7"/>
  <c r="E297" i="7"/>
  <c r="H297" i="7" s="1"/>
  <c r="E294" i="7"/>
  <c r="H285" i="7"/>
  <c r="H281" i="7"/>
  <c r="H278" i="7"/>
  <c r="E276" i="7"/>
  <c r="E271" i="7"/>
  <c r="E268" i="7"/>
  <c r="H268" i="7" s="1"/>
  <c r="E262" i="7"/>
  <c r="H262" i="7" s="1"/>
  <c r="E259" i="7"/>
  <c r="H259" i="7" s="1"/>
  <c r="E255" i="7"/>
  <c r="H251" i="7"/>
  <c r="E209" i="7"/>
  <c r="E208" i="7" s="1"/>
  <c r="E207" i="7" s="1"/>
  <c r="H197" i="7"/>
  <c r="E189" i="7"/>
  <c r="E182" i="7"/>
  <c r="H153" i="7"/>
  <c r="E138" i="7"/>
  <c r="H138" i="7" s="1"/>
  <c r="E136" i="7"/>
  <c r="H136" i="7" s="1"/>
  <c r="H133" i="7"/>
  <c r="E124" i="7"/>
  <c r="H124" i="7" s="1"/>
  <c r="E122" i="7"/>
  <c r="H122" i="7" s="1"/>
  <c r="E120" i="7"/>
  <c r="H120" i="7" s="1"/>
  <c r="H117" i="7" s="1"/>
  <c r="E118" i="7"/>
  <c r="H46" i="7"/>
  <c r="E40" i="7"/>
  <c r="H40" i="7" s="1"/>
  <c r="H30" i="7"/>
  <c r="E21" i="7"/>
  <c r="E15" i="7"/>
  <c r="E12" i="7"/>
  <c r="G280" i="3"/>
  <c r="H280" i="3" s="1"/>
  <c r="E115" i="3"/>
  <c r="H115" i="3" s="1"/>
  <c r="H255" i="7" l="1"/>
  <c r="E250" i="7"/>
  <c r="H276" i="7"/>
  <c r="E275" i="7"/>
  <c r="E447" i="7" s="1"/>
  <c r="E178" i="7"/>
  <c r="H294" i="7"/>
  <c r="E293" i="7"/>
  <c r="H65" i="7"/>
  <c r="H66" i="7"/>
  <c r="E379" i="7"/>
  <c r="H379" i="7" s="1"/>
  <c r="H380" i="7"/>
  <c r="E332" i="7"/>
  <c r="H332" i="7" s="1"/>
  <c r="H333" i="7"/>
  <c r="E411" i="7"/>
  <c r="H411" i="7" s="1"/>
  <c r="H412" i="7"/>
  <c r="E435" i="7"/>
  <c r="H436" i="7"/>
  <c r="I116" i="7"/>
  <c r="E336" i="7"/>
  <c r="H337" i="7"/>
  <c r="E389" i="7"/>
  <c r="H390" i="7"/>
  <c r="E270" i="7"/>
  <c r="H270" i="7" s="1"/>
  <c r="H271" i="7"/>
  <c r="E383" i="7"/>
  <c r="H384" i="7"/>
  <c r="H202" i="7"/>
  <c r="H329" i="7"/>
  <c r="E394" i="7"/>
  <c r="H395" i="7"/>
  <c r="E399" i="7"/>
  <c r="H400" i="7"/>
  <c r="H423" i="7"/>
  <c r="H424" i="7"/>
  <c r="I53" i="7"/>
  <c r="H53" i="7"/>
  <c r="E45" i="7"/>
  <c r="H45" i="7" s="1"/>
  <c r="I115" i="3"/>
  <c r="I280" i="3"/>
  <c r="G279" i="3"/>
  <c r="E405" i="7"/>
  <c r="H405" i="7" s="1"/>
  <c r="E429" i="7"/>
  <c r="H132" i="7"/>
  <c r="H250" i="7"/>
  <c r="E267" i="7"/>
  <c r="H267" i="7" s="1"/>
  <c r="E321" i="7"/>
  <c r="H321" i="7" s="1"/>
  <c r="E39" i="7"/>
  <c r="E38" i="7" s="1"/>
  <c r="E37" i="7" s="1"/>
  <c r="E64" i="7"/>
  <c r="H64" i="7" s="1"/>
  <c r="E152" i="7"/>
  <c r="H152" i="7" s="1"/>
  <c r="E382" i="7"/>
  <c r="E206" i="7"/>
  <c r="E446" i="7" s="1"/>
  <c r="E11" i="7"/>
  <c r="E10" i="7" s="1"/>
  <c r="E9" i="7" s="1"/>
  <c r="E117" i="7"/>
  <c r="E372" i="7"/>
  <c r="H372" i="7" s="1"/>
  <c r="E417" i="7"/>
  <c r="H417" i="7" s="1"/>
  <c r="E360" i="3"/>
  <c r="E359" i="3" s="1"/>
  <c r="E357" i="3"/>
  <c r="E356" i="3" s="1"/>
  <c r="E353" i="3"/>
  <c r="E352" i="3" s="1"/>
  <c r="E345" i="3"/>
  <c r="H345" i="3" s="1"/>
  <c r="E341" i="3"/>
  <c r="H341" i="3" s="1"/>
  <c r="E333" i="3"/>
  <c r="E332" i="3" s="1"/>
  <c r="E320" i="3"/>
  <c r="E317" i="3" s="1"/>
  <c r="E303" i="3"/>
  <c r="E302" i="3" s="1"/>
  <c r="E297" i="3" s="1"/>
  <c r="E293" i="3"/>
  <c r="E289" i="3"/>
  <c r="E285" i="3"/>
  <c r="H260" i="3"/>
  <c r="E258" i="3"/>
  <c r="E257" i="3" s="1"/>
  <c r="E242" i="3"/>
  <c r="H242" i="3" s="1"/>
  <c r="E238" i="3"/>
  <c r="H238" i="3" s="1"/>
  <c r="E234" i="3"/>
  <c r="E198" i="3"/>
  <c r="E189" i="3"/>
  <c r="H189" i="3" s="1"/>
  <c r="E186" i="3"/>
  <c r="H186" i="3" s="1"/>
  <c r="E180" i="3"/>
  <c r="H180" i="3" s="1"/>
  <c r="E174" i="3"/>
  <c r="H174" i="3" s="1"/>
  <c r="E171" i="3"/>
  <c r="E164" i="3"/>
  <c r="H164" i="3" s="1"/>
  <c r="E155" i="3"/>
  <c r="H155" i="3" s="1"/>
  <c r="E148" i="3"/>
  <c r="H148" i="3" s="1"/>
  <c r="E143" i="3"/>
  <c r="H143" i="3" s="1"/>
  <c r="E127" i="3"/>
  <c r="H127" i="3" s="1"/>
  <c r="E120" i="3"/>
  <c r="H120" i="3" s="1"/>
  <c r="E103" i="3"/>
  <c r="E101" i="3"/>
  <c r="E99" i="3"/>
  <c r="E96" i="3"/>
  <c r="E95" i="3" s="1"/>
  <c r="E93" i="3"/>
  <c r="E91" i="3"/>
  <c r="E89" i="3"/>
  <c r="E83" i="3"/>
  <c r="H83" i="3" s="1"/>
  <c r="E79" i="3"/>
  <c r="E78" i="3" s="1"/>
  <c r="E76" i="3"/>
  <c r="E74" i="3"/>
  <c r="E72" i="3"/>
  <c r="E43" i="3"/>
  <c r="E42" i="3" s="1"/>
  <c r="E39" i="3"/>
  <c r="E38" i="3" s="1"/>
  <c r="E35" i="3"/>
  <c r="E34" i="3" s="1"/>
  <c r="E31" i="3"/>
  <c r="E30" i="3" s="1"/>
  <c r="E29" i="3" s="1"/>
  <c r="E27" i="3"/>
  <c r="E26" i="3" s="1"/>
  <c r="E25" i="3" s="1"/>
  <c r="E23" i="3"/>
  <c r="E22" i="3" s="1"/>
  <c r="E20" i="3"/>
  <c r="E17" i="3"/>
  <c r="E14" i="3"/>
  <c r="E13" i="3" s="1"/>
  <c r="G14" i="3"/>
  <c r="G17" i="3"/>
  <c r="G20" i="3"/>
  <c r="G23" i="3"/>
  <c r="G27" i="3"/>
  <c r="I72" i="3"/>
  <c r="I74" i="3"/>
  <c r="I76" i="3"/>
  <c r="I79" i="3"/>
  <c r="H353" i="3"/>
  <c r="H279" i="3" l="1"/>
  <c r="G375" i="3"/>
  <c r="E376" i="3"/>
  <c r="H357" i="3"/>
  <c r="H360" i="3"/>
  <c r="E71" i="3"/>
  <c r="E284" i="3"/>
  <c r="H285" i="3"/>
  <c r="H332" i="3"/>
  <c r="H333" i="3"/>
  <c r="H307" i="3"/>
  <c r="G16" i="3"/>
  <c r="E170" i="3"/>
  <c r="H170" i="3" s="1"/>
  <c r="H171" i="3"/>
  <c r="H303" i="3"/>
  <c r="E230" i="3"/>
  <c r="E372" i="3" s="1"/>
  <c r="H234" i="3"/>
  <c r="E288" i="3"/>
  <c r="H288" i="3" s="1"/>
  <c r="H289" i="3"/>
  <c r="H347" i="3"/>
  <c r="H348" i="3"/>
  <c r="E292" i="3"/>
  <c r="H292" i="3" s="1"/>
  <c r="H293" i="3"/>
  <c r="H317" i="3"/>
  <c r="H320" i="3"/>
  <c r="E194" i="3"/>
  <c r="E374" i="3" s="1"/>
  <c r="H198" i="3"/>
  <c r="H364" i="3"/>
  <c r="H258" i="3"/>
  <c r="H257" i="3"/>
  <c r="E363" i="3"/>
  <c r="E8" i="7"/>
  <c r="E177" i="7"/>
  <c r="E176" i="7" s="1"/>
  <c r="E331" i="7"/>
  <c r="E393" i="7"/>
  <c r="H394" i="7"/>
  <c r="E388" i="7"/>
  <c r="H389" i="7"/>
  <c r="E371" i="7"/>
  <c r="H371" i="7" s="1"/>
  <c r="E428" i="7"/>
  <c r="E427" i="7" s="1"/>
  <c r="H429" i="7"/>
  <c r="E274" i="7"/>
  <c r="H275" i="7"/>
  <c r="E398" i="7"/>
  <c r="H399" i="7"/>
  <c r="I115" i="7"/>
  <c r="I364" i="3"/>
  <c r="E44" i="7"/>
  <c r="E43" i="7" s="1"/>
  <c r="H359" i="3"/>
  <c r="I360" i="3"/>
  <c r="H352" i="3"/>
  <c r="I353" i="3"/>
  <c r="I345" i="3"/>
  <c r="I333" i="3"/>
  <c r="I293" i="3"/>
  <c r="I289" i="3"/>
  <c r="I285" i="3"/>
  <c r="I258" i="3"/>
  <c r="I246" i="3"/>
  <c r="I238" i="3"/>
  <c r="I231" i="3"/>
  <c r="I205" i="3"/>
  <c r="I195" i="3"/>
  <c r="I186" i="3"/>
  <c r="I103" i="3"/>
  <c r="H103" i="3"/>
  <c r="H47" i="3"/>
  <c r="I47" i="3"/>
  <c r="H39" i="3"/>
  <c r="I39" i="3"/>
  <c r="H31" i="3"/>
  <c r="I31" i="3"/>
  <c r="H23" i="3"/>
  <c r="I23" i="3"/>
  <c r="H20" i="3"/>
  <c r="I20" i="3"/>
  <c r="G13" i="3"/>
  <c r="H14" i="3"/>
  <c r="I14" i="3"/>
  <c r="E275" i="3"/>
  <c r="H275" i="3" s="1"/>
  <c r="H356" i="3"/>
  <c r="I357" i="3"/>
  <c r="I348" i="3"/>
  <c r="I341" i="3"/>
  <c r="I260" i="3"/>
  <c r="I250" i="3"/>
  <c r="I242" i="3"/>
  <c r="G230" i="3"/>
  <c r="G372" i="3" s="1"/>
  <c r="G377" i="3" s="1"/>
  <c r="I234" i="3"/>
  <c r="I211" i="3"/>
  <c r="I198" i="3"/>
  <c r="I189" i="3"/>
  <c r="H44" i="3"/>
  <c r="I44" i="3"/>
  <c r="H35" i="3"/>
  <c r="I35" i="3"/>
  <c r="G26" i="3"/>
  <c r="H27" i="3"/>
  <c r="I27" i="3"/>
  <c r="G22" i="3"/>
  <c r="H17" i="3"/>
  <c r="I17" i="3"/>
  <c r="E88" i="3"/>
  <c r="E98" i="3"/>
  <c r="E142" i="3"/>
  <c r="H142" i="3" s="1"/>
  <c r="I174" i="3"/>
  <c r="I171" i="3"/>
  <c r="I164" i="3"/>
  <c r="I155" i="3"/>
  <c r="I148" i="3"/>
  <c r="I136" i="3"/>
  <c r="I127" i="3"/>
  <c r="I93" i="3"/>
  <c r="H93" i="3"/>
  <c r="I91" i="3"/>
  <c r="H91" i="3"/>
  <c r="I89" i="3"/>
  <c r="H89" i="3"/>
  <c r="H79" i="3"/>
  <c r="H76" i="3"/>
  <c r="H74" i="3"/>
  <c r="H72" i="3"/>
  <c r="I120" i="3"/>
  <c r="E404" i="7"/>
  <c r="I279" i="3"/>
  <c r="I275" i="3"/>
  <c r="I96" i="3"/>
  <c r="H96" i="3"/>
  <c r="I101" i="3"/>
  <c r="H101" i="3"/>
  <c r="I99" i="3"/>
  <c r="H99" i="3"/>
  <c r="I55" i="3"/>
  <c r="H55" i="3"/>
  <c r="E114" i="3"/>
  <c r="E340" i="3"/>
  <c r="E316" i="3" s="1"/>
  <c r="E62" i="7"/>
  <c r="E63" i="7"/>
  <c r="E36" i="7"/>
  <c r="E116" i="7"/>
  <c r="H116" i="7" s="1"/>
  <c r="E416" i="7"/>
  <c r="H416" i="7" s="1"/>
  <c r="E292" i="7"/>
  <c r="E150" i="7"/>
  <c r="E320" i="7"/>
  <c r="E249" i="7"/>
  <c r="H249" i="7" s="1"/>
  <c r="H131" i="7"/>
  <c r="G140" i="7"/>
  <c r="G449" i="7" s="1"/>
  <c r="I88" i="3"/>
  <c r="I78" i="3"/>
  <c r="E33" i="3"/>
  <c r="E237" i="3"/>
  <c r="H237" i="3" s="1"/>
  <c r="G12" i="3"/>
  <c r="E12" i="3"/>
  <c r="E16" i="3"/>
  <c r="E11" i="3" s="1"/>
  <c r="H194" i="3" l="1"/>
  <c r="E283" i="3"/>
  <c r="H284" i="3"/>
  <c r="E373" i="3"/>
  <c r="E70" i="3"/>
  <c r="E375" i="3"/>
  <c r="E371" i="3"/>
  <c r="E370" i="3"/>
  <c r="E377" i="3" s="1"/>
  <c r="E362" i="3"/>
  <c r="E315" i="3" s="1"/>
  <c r="H340" i="3"/>
  <c r="H230" i="3"/>
  <c r="G297" i="3"/>
  <c r="H297" i="3" s="1"/>
  <c r="H302" i="3"/>
  <c r="H362" i="3"/>
  <c r="H363" i="3"/>
  <c r="G283" i="3"/>
  <c r="H283" i="3" s="1"/>
  <c r="G113" i="3"/>
  <c r="E445" i="7"/>
  <c r="E448" i="7"/>
  <c r="E319" i="7"/>
  <c r="E113" i="3"/>
  <c r="E69" i="3" s="1"/>
  <c r="E370" i="7"/>
  <c r="E369" i="7" s="1"/>
  <c r="E397" i="7"/>
  <c r="H398" i="7"/>
  <c r="H140" i="7"/>
  <c r="I140" i="7"/>
  <c r="E403" i="7"/>
  <c r="H404" i="7"/>
  <c r="E387" i="7"/>
  <c r="H388" i="7"/>
  <c r="E392" i="7"/>
  <c r="H393" i="7"/>
  <c r="I70" i="3"/>
  <c r="H114" i="3"/>
  <c r="H33" i="3"/>
  <c r="I33" i="3"/>
  <c r="I194" i="3"/>
  <c r="I340" i="3"/>
  <c r="H22" i="3"/>
  <c r="I22" i="3"/>
  <c r="H34" i="3"/>
  <c r="I34" i="3"/>
  <c r="I230" i="3"/>
  <c r="I288" i="3"/>
  <c r="I356" i="3"/>
  <c r="H13" i="3"/>
  <c r="I13" i="3"/>
  <c r="H38" i="3"/>
  <c r="I38" i="3"/>
  <c r="I359" i="3"/>
  <c r="H12" i="3"/>
  <c r="I12" i="3"/>
  <c r="I237" i="3"/>
  <c r="I257" i="3"/>
  <c r="H16" i="3"/>
  <c r="I16" i="3"/>
  <c r="G25" i="3"/>
  <c r="H26" i="3"/>
  <c r="I26" i="3"/>
  <c r="H43" i="3"/>
  <c r="I43" i="3"/>
  <c r="I284" i="3"/>
  <c r="I292" i="3"/>
  <c r="I317" i="3"/>
  <c r="I347" i="3"/>
  <c r="I363" i="3"/>
  <c r="H30" i="3"/>
  <c r="I30" i="3"/>
  <c r="I352" i="3"/>
  <c r="I170" i="3"/>
  <c r="I142" i="3"/>
  <c r="H88" i="3"/>
  <c r="H78" i="3"/>
  <c r="I71" i="3"/>
  <c r="H71" i="3"/>
  <c r="I114" i="3"/>
  <c r="H95" i="3"/>
  <c r="I95" i="3"/>
  <c r="I98" i="3"/>
  <c r="H98" i="3"/>
  <c r="E130" i="7"/>
  <c r="E248" i="7"/>
  <c r="E175" i="7" s="1"/>
  <c r="E415" i="7"/>
  <c r="E115" i="7"/>
  <c r="E444" i="7" s="1"/>
  <c r="E452" i="7" l="1"/>
  <c r="E453" i="7" s="1"/>
  <c r="E368" i="3"/>
  <c r="H316" i="3"/>
  <c r="G315" i="3"/>
  <c r="H315" i="3" s="1"/>
  <c r="G69" i="3"/>
  <c r="H69" i="3" s="1"/>
  <c r="I113" i="3"/>
  <c r="E443" i="7"/>
  <c r="E450" i="7" s="1"/>
  <c r="H115" i="7"/>
  <c r="E114" i="7"/>
  <c r="E7" i="7"/>
  <c r="E386" i="7"/>
  <c r="E350" i="7" s="1"/>
  <c r="E402" i="7"/>
  <c r="H415" i="7"/>
  <c r="G11" i="3"/>
  <c r="I11" i="3" s="1"/>
  <c r="H70" i="3"/>
  <c r="I316" i="3"/>
  <c r="H29" i="3"/>
  <c r="I29" i="3"/>
  <c r="H42" i="3"/>
  <c r="I42" i="3"/>
  <c r="I315" i="3"/>
  <c r="I362" i="3"/>
  <c r="H25" i="3"/>
  <c r="I25" i="3"/>
  <c r="I297" i="3"/>
  <c r="H113" i="3"/>
  <c r="G328" i="7"/>
  <c r="G444" i="7" s="1"/>
  <c r="G453" i="7" s="1"/>
  <c r="G368" i="3" l="1"/>
  <c r="H11" i="3"/>
  <c r="I328" i="7"/>
  <c r="H328" i="7"/>
  <c r="E439" i="7"/>
  <c r="D11" i="5"/>
  <c r="H368" i="3" l="1"/>
  <c r="F11" i="5"/>
  <c r="D10" i="5"/>
  <c r="E11" i="5"/>
  <c r="H331" i="7" l="1"/>
  <c r="I331" i="7"/>
  <c r="E10" i="5"/>
  <c r="F10" i="5"/>
  <c r="I182" i="7" l="1"/>
  <c r="H182" i="7"/>
  <c r="H189" i="7"/>
  <c r="I189" i="7"/>
  <c r="G320" i="7"/>
  <c r="G201" i="7"/>
  <c r="F336" i="7"/>
  <c r="F319" i="7" l="1"/>
  <c r="F7" i="7" s="1"/>
  <c r="I320" i="7"/>
  <c r="H320" i="7"/>
  <c r="H201" i="7"/>
  <c r="I201" i="7"/>
  <c r="G336" i="7"/>
  <c r="G319" i="7" s="1"/>
  <c r="G313" i="7"/>
  <c r="G309" i="7"/>
  <c r="G178" i="7" l="1"/>
  <c r="I179" i="7"/>
  <c r="H179" i="7"/>
  <c r="G303" i="7"/>
  <c r="H309" i="7"/>
  <c r="I309" i="7"/>
  <c r="H313" i="7"/>
  <c r="I313" i="7"/>
  <c r="I336" i="7"/>
  <c r="H336" i="7"/>
  <c r="G130" i="7"/>
  <c r="I130" i="7" l="1"/>
  <c r="H130" i="7"/>
  <c r="G293" i="7"/>
  <c r="H303" i="7"/>
  <c r="I303" i="7"/>
  <c r="H319" i="7"/>
  <c r="I319" i="7"/>
  <c r="G177" i="7"/>
  <c r="G176" i="7" s="1"/>
  <c r="I178" i="7"/>
  <c r="H178" i="7"/>
  <c r="G292" i="7"/>
  <c r="H176" i="7" l="1"/>
  <c r="I176" i="7"/>
  <c r="I292" i="7"/>
  <c r="H292" i="7"/>
  <c r="I293" i="7"/>
  <c r="H293" i="7"/>
  <c r="I177" i="7"/>
  <c r="H177" i="7"/>
  <c r="G39" i="7"/>
  <c r="G38" i="7" l="1"/>
  <c r="I39" i="7"/>
  <c r="H39" i="7"/>
  <c r="H12" i="1"/>
  <c r="H15" i="1" s="1"/>
  <c r="G36" i="7" l="1"/>
  <c r="G37" i="7"/>
  <c r="J15" i="1"/>
  <c r="J12" i="1"/>
  <c r="I12" i="1"/>
  <c r="I38" i="7"/>
  <c r="H38" i="7"/>
  <c r="G209" i="7"/>
  <c r="G208" i="7" l="1"/>
  <c r="I209" i="7"/>
  <c r="H209" i="7"/>
  <c r="I15" i="7" l="1"/>
  <c r="H15" i="7"/>
  <c r="G207" i="7"/>
  <c r="G206" i="7" s="1"/>
  <c r="G446" i="7" s="1"/>
  <c r="I208" i="7"/>
  <c r="H208" i="7"/>
  <c r="D36" i="9"/>
  <c r="H207" i="7" l="1"/>
  <c r="I207" i="7"/>
  <c r="F384" i="7"/>
  <c r="I384" i="7" s="1"/>
  <c r="G428" i="7" l="1"/>
  <c r="G427" i="7" s="1"/>
  <c r="G448" i="7" s="1"/>
  <c r="I435" i="7" l="1"/>
  <c r="H435" i="7"/>
  <c r="G12" i="7"/>
  <c r="H12" i="7" l="1"/>
  <c r="I12" i="7"/>
  <c r="I21" i="7"/>
  <c r="H21" i="7"/>
  <c r="H428" i="7"/>
  <c r="E27" i="9"/>
  <c r="D27" i="9"/>
  <c r="E31" i="9"/>
  <c r="D31" i="9"/>
  <c r="H10" i="7" l="1"/>
  <c r="I10" i="7"/>
  <c r="H206" i="7"/>
  <c r="I206" i="7"/>
  <c r="I11" i="7"/>
  <c r="H11" i="7"/>
  <c r="E38" i="9"/>
  <c r="E36" i="9"/>
  <c r="E37" i="9"/>
  <c r="D37" i="9"/>
  <c r="D38" i="9" s="1"/>
  <c r="G36" i="9" l="1"/>
  <c r="F36" i="9"/>
  <c r="H427" i="7"/>
  <c r="H248" i="7"/>
  <c r="I248" i="7"/>
  <c r="G37" i="9"/>
  <c r="F37" i="9"/>
  <c r="G403" i="7"/>
  <c r="H370" i="7" l="1"/>
  <c r="H403" i="7"/>
  <c r="H387" i="7"/>
  <c r="G369" i="7"/>
  <c r="G402" i="7"/>
  <c r="H402" i="7" l="1"/>
  <c r="H369" i="7"/>
  <c r="F15" i="1"/>
  <c r="I15" i="1" l="1"/>
  <c r="I388" i="7"/>
  <c r="I307" i="3" l="1"/>
  <c r="F69" i="3"/>
  <c r="F368" i="3" s="1"/>
  <c r="I368" i="3" s="1"/>
  <c r="I387" i="7"/>
  <c r="I9" i="7" l="1"/>
  <c r="H9" i="7"/>
  <c r="H274" i="7"/>
  <c r="I274" i="7"/>
  <c r="G397" i="7"/>
  <c r="G383" i="7"/>
  <c r="G443" i="7" s="1"/>
  <c r="G382" i="7"/>
  <c r="F383" i="7"/>
  <c r="F398" i="7"/>
  <c r="I371" i="7"/>
  <c r="I398" i="7" l="1"/>
  <c r="F448" i="7"/>
  <c r="H392" i="7"/>
  <c r="I44" i="7"/>
  <c r="H44" i="7"/>
  <c r="H397" i="7"/>
  <c r="I62" i="7"/>
  <c r="H62" i="7"/>
  <c r="I63" i="7"/>
  <c r="H63" i="7"/>
  <c r="H175" i="7"/>
  <c r="I175" i="7"/>
  <c r="I382" i="7"/>
  <c r="H382" i="7"/>
  <c r="I37" i="7"/>
  <c r="H37" i="7"/>
  <c r="H383" i="7"/>
  <c r="I383" i="7"/>
  <c r="I8" i="7"/>
  <c r="F397" i="7"/>
  <c r="I397" i="7" s="1"/>
  <c r="H8" i="7"/>
  <c r="G151" i="7"/>
  <c r="G386" i="7"/>
  <c r="G350" i="7" s="1"/>
  <c r="I393" i="7"/>
  <c r="F382" i="7"/>
  <c r="F369" i="7"/>
  <c r="I370" i="7"/>
  <c r="I428" i="7"/>
  <c r="I416" i="7"/>
  <c r="I369" i="7" l="1"/>
  <c r="H386" i="7"/>
  <c r="H36" i="7"/>
  <c r="I36" i="7"/>
  <c r="H151" i="7"/>
  <c r="I151" i="7"/>
  <c r="I43" i="7"/>
  <c r="H43" i="7"/>
  <c r="G150" i="7"/>
  <c r="I415" i="7"/>
  <c r="I427" i="7"/>
  <c r="G114" i="7" l="1"/>
  <c r="G7" i="7" s="1"/>
  <c r="G445" i="7"/>
  <c r="G450" i="7" s="1"/>
  <c r="I392" i="7"/>
  <c r="F386" i="7"/>
  <c r="F350" i="7" s="1"/>
  <c r="H150" i="7"/>
  <c r="I150" i="7"/>
  <c r="H350" i="7"/>
  <c r="I404" i="7"/>
  <c r="I386" i="7" l="1"/>
  <c r="H114" i="7"/>
  <c r="H7" i="7" s="1"/>
  <c r="I114" i="7"/>
  <c r="I7" i="7" s="1"/>
  <c r="G439" i="7"/>
  <c r="F403" i="7"/>
  <c r="I403" i="7" l="1"/>
  <c r="F443" i="7"/>
  <c r="F450" i="7" s="1"/>
  <c r="I283" i="3"/>
  <c r="I69" i="3"/>
  <c r="H439" i="7"/>
  <c r="F402" i="7"/>
  <c r="I402" i="7" l="1"/>
  <c r="I350" i="7"/>
  <c r="F439" i="7"/>
  <c r="I439" i="7" s="1"/>
</calcChain>
</file>

<file path=xl/sharedStrings.xml><?xml version="1.0" encoding="utf-8"?>
<sst xmlns="http://schemas.openxmlformats.org/spreadsheetml/2006/main" count="987" uniqueCount="328">
  <si>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</si>
  <si>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</si>
  <si>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</si>
  <si>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</si>
  <si>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</si>
  <si>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</si>
  <si>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</si>
  <si>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</si>
  <si>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</si>
  <si>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</si>
  <si>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</si>
  <si>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</si>
  <si>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</si>
  <si>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</si>
  <si>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</si>
  <si>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</si>
  <si>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</si>
  <si>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</si>
  <si>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</si>
  <si>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</si>
  <si>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</si>
  <si>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</si>
  <si>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</si>
  <si>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</si>
  <si>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</si>
  <si>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</si>
  <si>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</si>
  <si>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</si>
  <si>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</si>
  <si>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</si>
  <si>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</si>
  <si>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</si>
  <si>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</si>
  <si>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</si>
  <si>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</si>
  <si>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</si>
  <si>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</si>
  <si>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Prihodi od imovine</t>
  </si>
  <si>
    <t>Prihodi od upravnih i administrativnih pristojbi, pristojbi po posebnim propisima i naknada</t>
  </si>
  <si>
    <t>Kazne, upravne mjere i ostali prihodi</t>
  </si>
  <si>
    <t>Financijski rashodi</t>
  </si>
  <si>
    <t>Naknade građanima i kućanstvima na temelju osiguranja i druge naknade</t>
  </si>
  <si>
    <t>Rashodi za dodatna ulaganja na nefinancijskoj imovini</t>
  </si>
  <si>
    <t>09 Obrazovanje</t>
  </si>
  <si>
    <t>0912 Osnovno obrazovanje</t>
  </si>
  <si>
    <t>096 Dodatne usluge u obrazovanju</t>
  </si>
  <si>
    <t>Prihodi za posebne namjene</t>
  </si>
  <si>
    <t>Pomoći</t>
  </si>
  <si>
    <t>Vlastiti prihodi</t>
  </si>
  <si>
    <t>Donacije</t>
  </si>
  <si>
    <t>HZZ PRIPRAVNIK</t>
  </si>
  <si>
    <t>EU</t>
  </si>
  <si>
    <t>Aktivnost 1012-01</t>
  </si>
  <si>
    <t xml:space="preserve"> Materijalni rashodi škola</t>
  </si>
  <si>
    <t xml:space="preserve">Aktivnost 1012-02 </t>
  </si>
  <si>
    <t>Financijski rashodi škola</t>
  </si>
  <si>
    <t xml:space="preserve">Kapitalni projekt 1012-03 </t>
  </si>
  <si>
    <t>Opremanje škola</t>
  </si>
  <si>
    <t>Kapitalni projekt 1012-04</t>
  </si>
  <si>
    <t>Rashodi za dodatna ulaganja na školama</t>
  </si>
  <si>
    <t>Aktivnost 1012-09</t>
  </si>
  <si>
    <t>Vlastiti i namjenski prihodi škola - rashodi za zaposlene</t>
  </si>
  <si>
    <t>Aktivnost 1012-10</t>
  </si>
  <si>
    <t>Vlastiti i namjenski prihodi škola - materijalni rashodi</t>
  </si>
  <si>
    <t>PROGRAM 1013</t>
  </si>
  <si>
    <t>Izvanstandardni progami u školama</t>
  </si>
  <si>
    <t>Aktivnost 1013-06</t>
  </si>
  <si>
    <t>Produženi boravak</t>
  </si>
  <si>
    <t>Aktivnost 1013-07</t>
  </si>
  <si>
    <t>Aktivnost 1013-13</t>
  </si>
  <si>
    <t>Izvor financiranja 57</t>
  </si>
  <si>
    <t>Izvor financiranja 11</t>
  </si>
  <si>
    <t>Izvor financiranja 31</t>
  </si>
  <si>
    <t xml:space="preserve">Vlastiti prihodi </t>
  </si>
  <si>
    <t>Izvor financiranja 41</t>
  </si>
  <si>
    <t>Izvor financiranja 6103</t>
  </si>
  <si>
    <t>Vlastiti izvori</t>
  </si>
  <si>
    <t>Višak prihoda poslovanja</t>
  </si>
  <si>
    <t>Vlastiti prihodi - višak</t>
  </si>
  <si>
    <t>VIŠAK KORIŠTEN ZA POKRIĆE RASHODA</t>
  </si>
  <si>
    <t>Prihodi za posebne namjene - višak</t>
  </si>
  <si>
    <t>Pomoći - višak</t>
  </si>
  <si>
    <t>Donacije - višak</t>
  </si>
  <si>
    <t>Pomoći MZO rashodi za zaposlene</t>
  </si>
  <si>
    <t>Izvor financiranja 5402</t>
  </si>
  <si>
    <t>Financiranje nabave drugih obrazovnih materijala - radne bilježnice</t>
  </si>
  <si>
    <t>Materijalni rashodi - prijevoz</t>
  </si>
  <si>
    <t>Izvor financiranja 9231</t>
  </si>
  <si>
    <t>Izvor financiranja 9241</t>
  </si>
  <si>
    <t xml:space="preserve">Prihodi za posebne namjene </t>
  </si>
  <si>
    <t xml:space="preserve">PROGRAM 1012 </t>
  </si>
  <si>
    <t>Osnovnoškolsko obrazovanje</t>
  </si>
  <si>
    <t>PROJEKTI</t>
  </si>
  <si>
    <t>Ostale tekuće donacije u naravi</t>
  </si>
  <si>
    <t>Projekti - višak</t>
  </si>
  <si>
    <t>Oznaka IF</t>
  </si>
  <si>
    <t>RASHODI</t>
  </si>
  <si>
    <t>Izvršenje prethodne godine</t>
  </si>
  <si>
    <t>Plan tekuće godine</t>
  </si>
  <si>
    <t>Izvršenje tekuće godine</t>
  </si>
  <si>
    <t>Indeks</t>
  </si>
  <si>
    <t>Naziv</t>
  </si>
  <si>
    <t xml:space="preserve">Izvršenje tekuće godine 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</si>
  <si>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</si>
  <si>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</si>
  <si>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</si>
  <si>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</si>
  <si>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</si>
  <si>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Skupina/podskupina/odjeljak</t>
  </si>
  <si>
    <t>TEKUĆI PRIJENOSI IZMEĐU PROR KORISNIKA ISTOG PRORAČUNA TEMELJEM PRIJENOSA EU SREDSTAVA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</si>
  <si>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</si>
  <si>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</si>
  <si>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</si>
  <si>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</si>
  <si>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ROBE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</si>
  <si>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</si>
  <si>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</si>
  <si>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</si>
  <si>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</si>
  <si>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</si>
  <si>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</si>
  <si>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</si>
  <si>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</si>
  <si>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</si>
  <si>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</si>
  <si>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</si>
  <si>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</si>
  <si>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</si>
  <si>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</si>
  <si>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</si>
  <si>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</si>
  <si>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</si>
  <si>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</si>
  <si>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</si>
  <si>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</si>
  <si>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</si>
  <si>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</si>
  <si>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</si>
  <si>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</si>
  <si>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</si>
  <si>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</si>
  <si>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</si>
  <si>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</si>
  <si>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</si>
  <si>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</si>
  <si>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</si>
  <si>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</si>
  <si>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NAKNADE TROŠKOVA OSOBAMA IZVAN RADNOG ODNOSA</t>
  </si>
  <si>
    <t>SLUŽBENA, RADNA I ZAŠTITNA ODJEĆA I OBUĆA</t>
  </si>
  <si>
    <t>ZDRAVSTVENE I VETERINARSKE USLUGE</t>
  </si>
  <si>
    <t>NAKNADE ZA RAD PREDSTAVNIČKIH I IZVRŠNIH TIJELA, POVJERENSTAVA I SLIČNO</t>
  </si>
  <si>
    <t>PRISTOJBE I NAKNADE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</si>
  <si>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</si>
  <si>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</si>
  <si>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</si>
  <si>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</si>
  <si>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</si>
  <si>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</si>
  <si>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POSTROJENJA I OPREMA</t>
  </si>
  <si>
    <t>UREDSKA OPREMA I NAMJEŠTAJ</t>
  </si>
  <si>
    <t>UREĐAJI, STROJEVI I OPREMA ZA OSTALE NAMJENE</t>
  </si>
  <si>
    <t>OPREMA ZA ODRŽAVANJE I ZAŠTITU</t>
  </si>
  <si>
    <t>KNJIGE, UMJETNIČKA DJELA I OSTALE IZLOŽBENE VRIJEDNOSTI</t>
  </si>
  <si>
    <t>KNJIGE</t>
  </si>
  <si>
    <t>DODATNA ULAGANJA NA GRAĐEVINSKIM OBJEKTIMA</t>
  </si>
  <si>
    <t>PREGLED UKUPNIH PRIHODA I RASHODA</t>
  </si>
  <si>
    <t>PO IZVORIMA FINANCIRANJA</t>
  </si>
  <si>
    <t>Naziv izvora financiranja</t>
  </si>
  <si>
    <t>OPĆI PRIHODI I PRIMICI</t>
  </si>
  <si>
    <t>PRIHODI</t>
  </si>
  <si>
    <t>VLASTITI PRIHODI</t>
  </si>
  <si>
    <t>PRIHODI ZA POSEBNE NAMJENE</t>
  </si>
  <si>
    <t>POMOĆI</t>
  </si>
  <si>
    <t>DONACIJE</t>
  </si>
  <si>
    <t>UKUPNI PRIHODI</t>
  </si>
  <si>
    <t>VIŠAK KORIŠTEN ZA RASHODE TEKUĆE GODINE</t>
  </si>
  <si>
    <t>RAZLIKA</t>
  </si>
  <si>
    <t xml:space="preserve">Materijalni rashodi </t>
  </si>
  <si>
    <t>MATERIJAL I DIJELOVI ZA TEKUĆE I INVESTICIJSKO ODRŽAVANJE</t>
  </si>
  <si>
    <t xml:space="preserve">SLUŽBENA RADNA I ZAŠTITNA ODJEĆA I OBUĆA </t>
  </si>
  <si>
    <t>MATERIJAL ZA TEKUĆE I IVESTICIJSKO ODRŽAVANJE</t>
  </si>
  <si>
    <t>SITAN INVENTAR</t>
  </si>
  <si>
    <t>OSTALI RASHODI ZA ZAPOSLENE - DAROVI</t>
  </si>
  <si>
    <t>TUZEMNE ČLANARINE</t>
  </si>
  <si>
    <t>STRUČNO USAVRŠAVANJE DJELATNIKA</t>
  </si>
  <si>
    <t>SLUŽBENA RADNA ODJEĆA I OBUĆA</t>
  </si>
  <si>
    <t>TROŠKOVI SUDSKIH POSTUPAKA</t>
  </si>
  <si>
    <t>RASHODI  ZA MATERIJAL I ENERGIJU</t>
  </si>
  <si>
    <t>UREDSKI MATERIJAL I OST.MAT.TROŠKOVI</t>
  </si>
  <si>
    <t>MATERIJAL ZA TEKUĆE I INVESTICIJSKO ODRŽAVANJE</t>
  </si>
  <si>
    <t>KNJIGE U KNJIŽNICI</t>
  </si>
  <si>
    <t xml:space="preserve">OSTALI NESPOMENUTI RASHODI POSLOVANJA </t>
  </si>
  <si>
    <t>FINANCIJSKI RASHODI ŠKOLA</t>
  </si>
  <si>
    <t>SPORTSKA I GLAZBENA OPREMA</t>
  </si>
  <si>
    <t xml:space="preserve">   Izvršenje tekuće godine</t>
  </si>
  <si>
    <t>INDEKS (4/3*100)</t>
  </si>
  <si>
    <t xml:space="preserve">Tekuće pomoći od izvanproračunskih korisnika </t>
  </si>
  <si>
    <t>Tekuće pomoći od HZZO-a za pripravnika u knjižnici</t>
  </si>
  <si>
    <t>PRIHODI IZ NADLEŽNOG PRORAČUNA ZA FINANCIRANJE RASHODA ZA NABAVU NEFINANCIJSKE IMOVINE</t>
  </si>
  <si>
    <t>Uredska oprema i namještaj</t>
  </si>
  <si>
    <t>Oprema za održavanje i zaštitu</t>
  </si>
  <si>
    <t>Uređaji, strojevi i oprema za ostale namjene</t>
  </si>
  <si>
    <t>OSTALI RASODI ZA ZAPOSLENE</t>
  </si>
  <si>
    <t>Ostali rahodi za zaposlene</t>
  </si>
  <si>
    <t>PRISTOJBE I NAKNADE za nezap.inv.</t>
  </si>
  <si>
    <t xml:space="preserve">Izvor financiranja 31 </t>
  </si>
  <si>
    <t xml:space="preserve"> Rashodi za zaposlene</t>
  </si>
  <si>
    <t>Višak vlastitih prihoda</t>
  </si>
  <si>
    <t>A1012-12</t>
  </si>
  <si>
    <t xml:space="preserve">Opremanje škola-vlastiti i namjenski prihodi </t>
  </si>
  <si>
    <t xml:space="preserve">Višak vlastitih prihoda </t>
  </si>
  <si>
    <t>Komunikacijska oprema</t>
  </si>
  <si>
    <t>Sportska i glazbena oprema</t>
  </si>
  <si>
    <t>Knjige</t>
  </si>
  <si>
    <t>PLAĆE (BRUTO) - pripravnik</t>
  </si>
  <si>
    <t>PLAĆE ZA REDOVAN RAD pripravnik</t>
  </si>
  <si>
    <t>OSTALI RASHODI ZA ZAPOSLENE pripravnik</t>
  </si>
  <si>
    <t>DOPRINOSI ZA OBVEZNO ZDRAVSTVENO OSIGURANJE pripravnik</t>
  </si>
  <si>
    <t>NAKNADE ZA PRIJEVOZ, ZA RAD NA TERENU I ODVOJENI ŽIVOT pripravnik</t>
  </si>
  <si>
    <t>OSTALI RASHODI ZA ZAPOSLENE nagrade za natjecanja</t>
  </si>
  <si>
    <t>Pomoći HZZO za pripravnika</t>
  </si>
  <si>
    <t>Izvor financiranja 530</t>
  </si>
  <si>
    <t>KOMUNIKACIJSKA OPREMA</t>
  </si>
  <si>
    <t>PRIHODI OD NEFINANCIJSKE  IMOVINE</t>
  </si>
  <si>
    <t xml:space="preserve"> </t>
  </si>
  <si>
    <t>Pomoći EU</t>
  </si>
  <si>
    <t>EU višak</t>
  </si>
  <si>
    <t>Pomoći HZZO za pripravnika- višak</t>
  </si>
  <si>
    <t>Izvor financija 41</t>
  </si>
  <si>
    <t>Izvor financiranja 92530</t>
  </si>
  <si>
    <t xml:space="preserve">Pomoći HZZO za pripravnika- višak </t>
  </si>
  <si>
    <t>Izvor financija 6103</t>
  </si>
  <si>
    <t>5=4/2*100</t>
  </si>
  <si>
    <t>6=4/3*100</t>
  </si>
  <si>
    <t>Donacije  višak</t>
  </si>
  <si>
    <t>Izvor financiranja 926103</t>
  </si>
  <si>
    <t>Prihodi za posebne namjene- višak</t>
  </si>
  <si>
    <t>UKUPNO standard + izvanstandard</t>
  </si>
  <si>
    <t>NAKNADE ZA RAD PREDSTAVNIČKIH TIJELA</t>
  </si>
  <si>
    <t>Izvor financiranja 9211</t>
  </si>
  <si>
    <t>Opći prihodi i primici - višak</t>
  </si>
  <si>
    <t>Sitan inventar</t>
  </si>
  <si>
    <t>Prehrana učenika - Šk. shema voća i mlijeka</t>
  </si>
  <si>
    <t>5=(4/2)*100</t>
  </si>
  <si>
    <t>6=(4/3)*100</t>
  </si>
  <si>
    <t>Višak prihoda poslovanja GZ</t>
  </si>
  <si>
    <t>NAKNADE ZA ČLANOVIMA POVJERENSTVA</t>
  </si>
  <si>
    <t>USLUGE TELEFONA POŠTE I PRIJEVOZA</t>
  </si>
  <si>
    <t>ZAKUPNINE I NAJAMNINE</t>
  </si>
  <si>
    <t>Službena putovanja</t>
  </si>
  <si>
    <t>Izvor financija 926103</t>
  </si>
  <si>
    <t>Donacije - VIŠAK</t>
  </si>
  <si>
    <t>Opći prihodi i primici- GRAD VIŠAK</t>
  </si>
  <si>
    <t>Izvor financiranja  9241</t>
  </si>
  <si>
    <t>Izvor financiranja   9231</t>
  </si>
  <si>
    <t>Izvor financiranja  57</t>
  </si>
  <si>
    <t>Izvor fianciranja   31</t>
  </si>
  <si>
    <t xml:space="preserve">(proračunski)                                                         </t>
  </si>
  <si>
    <t>Korisnik proračuna              OSNOVNA ŠKOLA Šimuna Kožičića Benje          23000 Zadar, Asje Petričić 7</t>
  </si>
  <si>
    <t>INDEKS (4/2*100)</t>
  </si>
  <si>
    <t xml:space="preserve">Prihodi od pruženih usluga, prihodi od donacija </t>
  </si>
  <si>
    <t xml:space="preserve">PRIHODI OD PRUŽENIH USLUGA  </t>
  </si>
  <si>
    <t>PRIHODI OD PRUŽENIH USLUGA (najam)</t>
  </si>
  <si>
    <t>Prijevozna sredstva u cestovnom prometu</t>
  </si>
  <si>
    <t>Postrojenje i oprema</t>
  </si>
  <si>
    <t xml:space="preserve">Prijevozna sredstva </t>
  </si>
  <si>
    <t>Dodatna ulaganja na postrojenjima i opremi</t>
  </si>
  <si>
    <t xml:space="preserve">Pomoćnici u nastavi - Škola puna mogućnosti </t>
  </si>
  <si>
    <t>Ostali rashodi za zaposlene</t>
  </si>
  <si>
    <t xml:space="preserve">PRISTOJBE I NAKNADE </t>
  </si>
  <si>
    <t>Materijalni rashodi - službena putovanja</t>
  </si>
  <si>
    <t>Aktivnost A1013-04</t>
  </si>
  <si>
    <t>Izvanškolske aktivnosti</t>
  </si>
  <si>
    <t>Rahodi poslovanja</t>
  </si>
  <si>
    <t>Ostali nespomenuti rashodi poslovanja</t>
  </si>
  <si>
    <t>Višak sredstava EU pomoći             Projekt "ZadaZaDar"</t>
  </si>
  <si>
    <t>Izvor financiranja 925402</t>
  </si>
  <si>
    <t>MAT.ZA TEK I INV.ODRŽAVANJE</t>
  </si>
  <si>
    <t>OSTALI NESPOMENUTI RASHODI</t>
  </si>
  <si>
    <t>DODATNA ULAGANJA NA POSTROJENJIMA I OPREMI</t>
  </si>
  <si>
    <t xml:space="preserve">SLUŽBENA PUTOVANJA </t>
  </si>
  <si>
    <t>OSTALI NESPOMENUTI RAHODI POSLOVANJA</t>
  </si>
  <si>
    <t>RASHODI ZA DODATNA ULAGANJA NA NAEFINANCIJSKOJ IMOVINI</t>
  </si>
  <si>
    <t xml:space="preserve">Opći prihodi i primici- GRAD </t>
  </si>
  <si>
    <t>PRIJEVOZNA SREDSTVA</t>
  </si>
  <si>
    <t>PRIJEVOZNA SREDSTVA U CESTOVNOM PROMETU</t>
  </si>
  <si>
    <t>Aktivnost 1012-05</t>
  </si>
  <si>
    <t xml:space="preserve"> Materijalni rashodi škola - izvanstandard</t>
  </si>
  <si>
    <t>Kapitalni projekt K 1012-07</t>
  </si>
  <si>
    <t>Rashodi za opremanje škola - izvanstandard</t>
  </si>
  <si>
    <t>NAKNADE ZA PRIJEVOZ, RAD NA TERENU I ODVOJENI ŽIVOT</t>
  </si>
  <si>
    <t>PRISTOJBE i NAKNADE zbog nezapošljavanja invalida</t>
  </si>
  <si>
    <t>OSTALI RASHODI</t>
  </si>
  <si>
    <t xml:space="preserve">TEKUĆE DONACIJE </t>
  </si>
  <si>
    <t>Knjige za knjižnicu i udžbenici</t>
  </si>
  <si>
    <t>TEKUĆE DONACIJE U NOVCU</t>
  </si>
  <si>
    <t>TEKUĆE DONACIJE UN NOVCU</t>
  </si>
  <si>
    <t>Aktivnost  1013-14                     AKTIVNOST 1013-23</t>
  </si>
  <si>
    <t>IZVOR 11</t>
  </si>
  <si>
    <t>IZVOR 57</t>
  </si>
  <si>
    <t>IZVOR 31</t>
  </si>
  <si>
    <t>IZVOR 41</t>
  </si>
  <si>
    <t>IZVOR  6103</t>
  </si>
  <si>
    <t>IZVOR 5402</t>
  </si>
  <si>
    <t>IZVOR 57-51</t>
  </si>
  <si>
    <t>IZVOR 530 PRIPRAVNIK</t>
  </si>
  <si>
    <t>DOPRINOSI ZA OBVEZNO ZDRAV. OSIGURANJE</t>
  </si>
  <si>
    <t>USLUGE TEKUĆEG I INV.ODRŽAVANJA</t>
  </si>
  <si>
    <t>MATERIJAL I SROVINE</t>
  </si>
  <si>
    <t>KNJIGE ZA KNJIŽNICU I UDŽBENICI</t>
  </si>
  <si>
    <t>IZVOR      11 GZ</t>
  </si>
  <si>
    <t>IZVOR      57 MZO</t>
  </si>
  <si>
    <t>IZVOR      5402 EU</t>
  </si>
  <si>
    <t>IZVOR      31 VLASTITI</t>
  </si>
  <si>
    <t xml:space="preserve">UKUPNO 3+4 </t>
  </si>
  <si>
    <t>IZVOR      41 POSEBNE NAMJENE</t>
  </si>
  <si>
    <t>IZVOR      530   PRIPRAVNIK</t>
  </si>
  <si>
    <t>IZVOR     6103  DONACIJE</t>
  </si>
  <si>
    <t>Opći prihodi i primici (izvanškolske aktivnosti)</t>
  </si>
  <si>
    <t xml:space="preserve">IZVOR   51 </t>
  </si>
  <si>
    <t>Osiguranje učenika</t>
  </si>
  <si>
    <t>Reprezentacija</t>
  </si>
  <si>
    <t>Ostale nespoomenute usluge</t>
  </si>
  <si>
    <t>Naknade za rad predstavničkih tijela i povjerenstava</t>
  </si>
  <si>
    <t>POLUGODIŠNJI IZVJEŠTAJ O IZVRŠENJU FINANCIJSKOG PLANA ZA 2025.g.</t>
  </si>
  <si>
    <t xml:space="preserve">    POLUGODIŠNJI IZVJEŠTAJ O IZVRŠENJU FINANCIJSKOG PLANA ZA 2025.g.                                                                                                                                                                                                              OSNOVNE ŠKOLE ŠIMUNA KOŽIČIĆA BENJE, Asje Petričić 7, 23000 Zadar</t>
  </si>
  <si>
    <t>Kapitalni projekt K 1012-08</t>
  </si>
  <si>
    <t>Rashodi za dodatna ulaganja na školama - izvanstandard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</si>
</sst>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0"/>
      <color theme="4"/>
      <name val="Calibri"/>
      <family val="2"/>
      <charset val="238"/>
      <scheme val="minor"/>
    </font>
    <font>
      <i/>
      <sz val="10"/>
      <color theme="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</cellStyleXfs>
  <cellXfs count="498">
    <xf numFmtId="0" fontId="0" fillId="0" borderId="0" xfId="0"/>
    <xf numFmtId="0" fontId="4" fillId="0" borderId="5" xfId="0" applyFont="1" applyBorder="1" applyAlignment="1">
      <alignment horizontal="right" vertical="center"/>
    </xf>
    <xf numFmtId="0" fontId="8" fillId="0" borderId="0" xfId="0" applyFont="1"/>
    <xf numFmtId="0" fontId="1" fillId="0" borderId="0" xfId="0" applyFont="1"/>
    <xf numFmtId="0" fontId="9" fillId="0" borderId="0" xfId="0" applyFont="1"/>
    <xf numFmtId="0" fontId="11" fillId="0" borderId="0" xfId="0" applyFont="1"/>
    <xf numFmtId="0" fontId="5" fillId="0" borderId="0" xfId="0" applyFont="1"/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/>
    <xf numFmtId="4" fontId="14" fillId="0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20" fillId="2" borderId="0" xfId="2" applyFont="1" applyFill="1" applyAlignment="1">
      <alignment vertical="center" wrapText="1"/>
    </xf>
    <xf numFmtId="0" fontId="19" fillId="0" borderId="0" xfId="0" applyFont="1"/>
    <xf numFmtId="0" fontId="14" fillId="0" borderId="0" xfId="0" applyNumberFormat="1" applyFont="1" applyFill="1" applyBorder="1" applyAlignment="1" applyProtection="1">
      <alignment horizontal="center" vertical="center" wrapText="1"/>
    </xf>
    <xf numFmtId="4" fontId="19" fillId="0" borderId="0" xfId="0" applyNumberFormat="1" applyFont="1"/>
    <xf numFmtId="0" fontId="21" fillId="2" borderId="0" xfId="2" applyFont="1" applyFill="1" applyAlignment="1">
      <alignment vertical="center" wrapText="1"/>
    </xf>
    <xf numFmtId="0" fontId="22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0" fontId="23" fillId="3" borderId="3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0" fontId="24" fillId="3" borderId="3" xfId="0" applyNumberFormat="1" applyFont="1" applyFill="1" applyBorder="1" applyAlignment="1" applyProtection="1">
      <alignment horizontal="center" vertical="center" wrapText="1"/>
    </xf>
    <xf numFmtId="0" fontId="26" fillId="5" borderId="3" xfId="0" applyNumberFormat="1" applyFont="1" applyFill="1" applyBorder="1" applyAlignment="1" applyProtection="1">
      <alignment horizontal="left" vertical="center" wrapText="1"/>
    </xf>
    <xf numFmtId="4" fontId="24" fillId="5" borderId="3" xfId="0" applyNumberFormat="1" applyFont="1" applyFill="1" applyBorder="1" applyAlignment="1">
      <alignment horizontal="right"/>
    </xf>
    <xf numFmtId="0" fontId="22" fillId="0" borderId="0" xfId="0" applyFont="1" applyAlignment="1">
      <alignment vertical="center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Alignment="1">
      <alignment vertical="center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4" fontId="23" fillId="2" borderId="3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4" fontId="24" fillId="2" borderId="3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18" fillId="2" borderId="3" xfId="0" quotePrefix="1" applyFont="1" applyFill="1" applyBorder="1" applyAlignment="1">
      <alignment horizontal="left" vertical="center"/>
    </xf>
    <xf numFmtId="0" fontId="18" fillId="0" borderId="0" xfId="0" applyFont="1"/>
    <xf numFmtId="0" fontId="26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22" fillId="2" borderId="0" xfId="0" applyFont="1" applyFill="1"/>
    <xf numFmtId="0" fontId="30" fillId="2" borderId="3" xfId="0" quotePrefix="1" applyFont="1" applyFill="1" applyBorder="1" applyAlignment="1">
      <alignment horizontal="left" vertical="center"/>
    </xf>
    <xf numFmtId="0" fontId="30" fillId="0" borderId="0" xfId="0" applyFont="1"/>
    <xf numFmtId="0" fontId="11" fillId="2" borderId="0" xfId="0" quotePrefix="1" applyFont="1" applyFill="1" applyBorder="1" applyAlignment="1">
      <alignment horizontal="left" vertical="center"/>
    </xf>
    <xf numFmtId="0" fontId="29" fillId="2" borderId="0" xfId="0" quotePrefix="1" applyFont="1" applyFill="1" applyBorder="1" applyAlignment="1">
      <alignment horizontal="left" vertical="center"/>
    </xf>
    <xf numFmtId="3" fontId="24" fillId="2" borderId="0" xfId="0" applyNumberFormat="1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4" borderId="3" xfId="0" applyNumberFormat="1" applyFont="1" applyFill="1" applyBorder="1" applyAlignment="1" applyProtection="1">
      <alignment horizontal="left" vertical="center" wrapText="1"/>
    </xf>
    <xf numFmtId="3" fontId="24" fillId="4" borderId="3" xfId="0" applyNumberFormat="1" applyFont="1" applyFill="1" applyBorder="1" applyAlignment="1">
      <alignment horizontal="right"/>
    </xf>
    <xf numFmtId="3" fontId="24" fillId="4" borderId="3" xfId="0" applyNumberFormat="1" applyFont="1" applyFill="1" applyBorder="1" applyAlignment="1">
      <alignment horizontal="center"/>
    </xf>
    <xf numFmtId="4" fontId="23" fillId="4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11" fillId="0" borderId="3" xfId="0" quotePrefix="1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0" fontId="31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shrinkToFit="1"/>
    </xf>
    <xf numFmtId="0" fontId="22" fillId="0" borderId="0" xfId="0" applyFont="1" applyAlignment="1">
      <alignment horizont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4" fontId="35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right" vertical="center" wrapText="1"/>
    </xf>
    <xf numFmtId="4" fontId="36" fillId="0" borderId="0" xfId="0" applyNumberFormat="1" applyFont="1" applyFill="1" applyBorder="1" applyAlignment="1" applyProtection="1">
      <alignment horizontal="center" vertical="center" wrapText="1"/>
    </xf>
    <xf numFmtId="4" fontId="35" fillId="3" borderId="4" xfId="0" applyNumberFormat="1" applyFont="1" applyFill="1" applyBorder="1" applyAlignment="1" applyProtection="1">
      <alignment horizontal="center" vertical="center" wrapText="1"/>
    </xf>
    <xf numFmtId="0" fontId="35" fillId="3" borderId="3" xfId="0" applyNumberFormat="1" applyFont="1" applyFill="1" applyBorder="1" applyAlignment="1" applyProtection="1">
      <alignment horizontal="center" vertical="center" wrapText="1"/>
    </xf>
    <xf numFmtId="0" fontId="37" fillId="3" borderId="4" xfId="0" applyNumberFormat="1" applyFont="1" applyFill="1" applyBorder="1" applyAlignment="1" applyProtection="1">
      <alignment horizontal="center" vertical="center" wrapText="1"/>
    </xf>
    <xf numFmtId="0" fontId="37" fillId="3" borderId="3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horizontal="center"/>
    </xf>
    <xf numFmtId="4" fontId="35" fillId="6" borderId="4" xfId="0" applyNumberFormat="1" applyFont="1" applyFill="1" applyBorder="1" applyAlignment="1" applyProtection="1">
      <alignment horizontal="right" wrapText="1"/>
    </xf>
    <xf numFmtId="4" fontId="39" fillId="2" borderId="3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39" fillId="0" borderId="0" xfId="0" applyFont="1"/>
    <xf numFmtId="0" fontId="40" fillId="2" borderId="1" xfId="0" applyNumberFormat="1" applyFont="1" applyFill="1" applyBorder="1" applyAlignment="1" applyProtection="1">
      <alignment horizontal="left" vertical="center" wrapText="1"/>
    </xf>
    <xf numFmtId="0" fontId="40" fillId="2" borderId="2" xfId="0" applyNumberFormat="1" applyFont="1" applyFill="1" applyBorder="1" applyAlignment="1" applyProtection="1">
      <alignment horizontal="left" vertical="center" wrapText="1"/>
    </xf>
    <xf numFmtId="0" fontId="40" fillId="2" borderId="4" xfId="0" applyNumberFormat="1" applyFont="1" applyFill="1" applyBorder="1" applyAlignment="1" applyProtection="1">
      <alignment horizontal="left" vertical="center" wrapText="1"/>
    </xf>
    <xf numFmtId="4" fontId="40" fillId="2" borderId="3" xfId="0" applyNumberFormat="1" applyFont="1" applyFill="1" applyBorder="1" applyAlignment="1">
      <alignment horizontal="right"/>
    </xf>
    <xf numFmtId="0" fontId="41" fillId="2" borderId="2" xfId="0" applyNumberFormat="1" applyFont="1" applyFill="1" applyBorder="1" applyAlignment="1" applyProtection="1">
      <alignment horizontal="left" vertical="center" wrapText="1"/>
    </xf>
    <xf numFmtId="4" fontId="42" fillId="6" borderId="3" xfId="0" applyNumberFormat="1" applyFont="1" applyFill="1" applyBorder="1" applyAlignment="1">
      <alignment horizontal="right"/>
    </xf>
    <xf numFmtId="4" fontId="39" fillId="0" borderId="3" xfId="0" applyNumberFormat="1" applyFont="1" applyFill="1" applyBorder="1" applyAlignment="1">
      <alignment horizontal="right"/>
    </xf>
    <xf numFmtId="4" fontId="36" fillId="0" borderId="3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 applyProtection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8" applyNumberFormat="1" applyFont="1" applyAlignment="1">
      <alignment horizontal="center"/>
    </xf>
    <xf numFmtId="3" fontId="16" fillId="0" borderId="0" xfId="8" applyNumberFormat="1" applyFont="1"/>
    <xf numFmtId="0" fontId="16" fillId="0" borderId="0" xfId="8" applyFont="1" applyAlignment="1">
      <alignment horizontal="center" wrapText="1"/>
    </xf>
    <xf numFmtId="4" fontId="16" fillId="0" borderId="0" xfId="8" applyNumberFormat="1" applyFont="1" applyAlignment="1">
      <alignment horizontal="right" vertical="center" wrapText="1"/>
    </xf>
    <xf numFmtId="0" fontId="19" fillId="0" borderId="0" xfId="8" applyFont="1" applyFill="1" applyAlignment="1">
      <alignment horizontal="center" wrapText="1"/>
    </xf>
    <xf numFmtId="0" fontId="16" fillId="2" borderId="0" xfId="8" applyFont="1" applyFill="1" applyAlignment="1">
      <alignment horizontal="center" wrapText="1"/>
    </xf>
    <xf numFmtId="3" fontId="19" fillId="0" borderId="7" xfId="8" applyNumberFormat="1" applyFont="1" applyFill="1" applyBorder="1" applyAlignment="1">
      <alignment wrapText="1"/>
    </xf>
    <xf numFmtId="3" fontId="16" fillId="2" borderId="7" xfId="8" applyNumberFormat="1" applyFont="1" applyFill="1" applyBorder="1"/>
    <xf numFmtId="3" fontId="16" fillId="0" borderId="7" xfId="8" applyNumberFormat="1" applyFont="1" applyBorder="1" applyAlignment="1">
      <alignment wrapText="1"/>
    </xf>
    <xf numFmtId="4" fontId="16" fillId="0" borderId="0" xfId="8" applyNumberFormat="1" applyFont="1" applyAlignment="1">
      <alignment horizontal="right" vertical="center"/>
    </xf>
    <xf numFmtId="3" fontId="19" fillId="0" borderId="0" xfId="8" applyNumberFormat="1" applyFont="1" applyFill="1" applyAlignment="1">
      <alignment wrapText="1"/>
    </xf>
    <xf numFmtId="3" fontId="16" fillId="2" borderId="0" xfId="8" applyNumberFormat="1" applyFont="1" applyFill="1"/>
    <xf numFmtId="3" fontId="16" fillId="0" borderId="0" xfId="8" applyNumberFormat="1" applyFont="1" applyAlignment="1">
      <alignment wrapText="1"/>
    </xf>
    <xf numFmtId="3" fontId="15" fillId="0" borderId="0" xfId="8" quotePrefix="1" applyNumberFormat="1" applyFont="1" applyAlignment="1">
      <alignment horizontal="left"/>
    </xf>
    <xf numFmtId="0" fontId="15" fillId="0" borderId="5" xfId="8" applyNumberFormat="1" applyFont="1" applyBorder="1" applyAlignment="1">
      <alignment horizontal="center"/>
    </xf>
    <xf numFmtId="4" fontId="15" fillId="0" borderId="5" xfId="8" applyNumberFormat="1" applyFont="1" applyBorder="1" applyAlignment="1">
      <alignment horizontal="right" vertical="center"/>
    </xf>
    <xf numFmtId="0" fontId="4" fillId="0" borderId="5" xfId="8" applyNumberFormat="1" applyFont="1" applyFill="1" applyBorder="1" applyAlignment="1">
      <alignment horizontal="center" wrapText="1"/>
    </xf>
    <xf numFmtId="0" fontId="15" fillId="2" borderId="5" xfId="8" applyNumberFormat="1" applyFont="1" applyFill="1" applyBorder="1" applyAlignment="1">
      <alignment horizontal="center"/>
    </xf>
    <xf numFmtId="0" fontId="15" fillId="0" borderId="5" xfId="8" applyNumberFormat="1" applyFont="1" applyBorder="1" applyAlignment="1">
      <alignment horizontal="center" wrapText="1"/>
    </xf>
    <xf numFmtId="0" fontId="15" fillId="0" borderId="0" xfId="8" applyNumberFormat="1" applyFont="1" applyBorder="1" applyAlignment="1">
      <alignment horizontal="center" vertical="center" wrapText="1"/>
    </xf>
    <xf numFmtId="4" fontId="15" fillId="0" borderId="0" xfId="8" applyNumberFormat="1" applyFont="1" applyBorder="1" applyAlignment="1">
      <alignment horizontal="right" vertical="center" wrapText="1"/>
    </xf>
    <xf numFmtId="3" fontId="4" fillId="0" borderId="0" xfId="8" applyNumberFormat="1" applyFont="1" applyFill="1" applyBorder="1" applyAlignment="1">
      <alignment horizontal="center" vertical="center" wrapText="1"/>
    </xf>
    <xf numFmtId="3" fontId="15" fillId="2" borderId="0" xfId="8" applyNumberFormat="1" applyFont="1" applyFill="1" applyAlignment="1">
      <alignment vertical="center"/>
    </xf>
    <xf numFmtId="3" fontId="15" fillId="0" borderId="0" xfId="8" applyNumberFormat="1" applyFont="1" applyAlignment="1">
      <alignment vertical="center"/>
    </xf>
    <xf numFmtId="0" fontId="16" fillId="0" borderId="8" xfId="8" applyNumberFormat="1" applyFont="1" applyBorder="1" applyAlignment="1">
      <alignment horizontal="center" vertical="center"/>
    </xf>
    <xf numFmtId="0" fontId="16" fillId="0" borderId="8" xfId="8" applyNumberFormat="1" applyFont="1" applyBorder="1" applyAlignment="1">
      <alignment vertical="center"/>
    </xf>
    <xf numFmtId="4" fontId="16" fillId="0" borderId="8" xfId="8" applyNumberFormat="1" applyFont="1" applyBorder="1" applyAlignment="1">
      <alignment horizontal="right" vertical="center"/>
    </xf>
    <xf numFmtId="4" fontId="19" fillId="0" borderId="8" xfId="8" applyNumberFormat="1" applyFont="1" applyFill="1" applyBorder="1" applyAlignment="1">
      <alignment vertical="center"/>
    </xf>
    <xf numFmtId="3" fontId="17" fillId="0" borderId="0" xfId="8" applyNumberFormat="1" applyFont="1"/>
    <xf numFmtId="3" fontId="45" fillId="0" borderId="0" xfId="8" applyNumberFormat="1" applyFont="1"/>
    <xf numFmtId="4" fontId="16" fillId="0" borderId="0" xfId="8" applyNumberFormat="1" applyFont="1"/>
    <xf numFmtId="4" fontId="17" fillId="0" borderId="0" xfId="8" applyNumberFormat="1" applyFont="1"/>
    <xf numFmtId="4" fontId="16" fillId="2" borderId="0" xfId="8" applyNumberFormat="1" applyFont="1" applyFill="1" applyBorder="1" applyAlignment="1">
      <alignment vertical="center"/>
    </xf>
    <xf numFmtId="4" fontId="16" fillId="2" borderId="0" xfId="8" applyNumberFormat="1" applyFont="1" applyFill="1"/>
    <xf numFmtId="0" fontId="16" fillId="0" borderId="0" xfId="8" applyNumberFormat="1" applyFont="1"/>
    <xf numFmtId="0" fontId="14" fillId="0" borderId="1" xfId="0" quotePrefix="1" applyFont="1" applyBorder="1" applyAlignment="1">
      <alignment horizontal="left" wrapText="1"/>
    </xf>
    <xf numFmtId="0" fontId="14" fillId="0" borderId="2" xfId="0" quotePrefix="1" applyFont="1" applyBorder="1" applyAlignment="1">
      <alignment horizontal="left"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quotePrefix="1" applyNumberFormat="1" applyFont="1" applyFill="1" applyBorder="1" applyAlignment="1" applyProtection="1">
      <alignment horizontal="left"/>
    </xf>
    <xf numFmtId="0" fontId="14" fillId="0" borderId="3" xfId="0" quotePrefix="1" applyNumberFormat="1" applyFont="1" applyFill="1" applyBorder="1" applyAlignment="1" applyProtection="1">
      <alignment horizont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4" fontId="14" fillId="0" borderId="3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4" fontId="14" fillId="3" borderId="1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5" fillId="0" borderId="0" xfId="0" quotePrefix="1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3" fontId="14" fillId="0" borderId="0" xfId="0" applyNumberFormat="1" applyFont="1" applyBorder="1" applyAlignment="1">
      <alignment horizontal="right"/>
    </xf>
    <xf numFmtId="4" fontId="24" fillId="4" borderId="3" xfId="0" applyNumberFormat="1" applyFont="1" applyFill="1" applyBorder="1" applyAlignment="1">
      <alignment horizontal="center"/>
    </xf>
    <xf numFmtId="0" fontId="28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4" fontId="16" fillId="0" borderId="3" xfId="0" applyNumberFormat="1" applyFont="1" applyFill="1" applyBorder="1" applyAlignment="1" applyProtection="1">
      <alignment vertical="center"/>
    </xf>
    <xf numFmtId="4" fontId="16" fillId="0" borderId="3" xfId="0" applyNumberFormat="1" applyFont="1" applyFill="1" applyBorder="1" applyAlignment="1" applyProtection="1">
      <alignment vertical="center" wrapText="1"/>
    </xf>
    <xf numFmtId="4" fontId="14" fillId="3" borderId="3" xfId="0" applyNumberFormat="1" applyFont="1" applyFill="1" applyBorder="1" applyAlignment="1" applyProtection="1">
      <alignment horizontal="right" vertical="center" wrapText="1"/>
    </xf>
    <xf numFmtId="4" fontId="19" fillId="0" borderId="0" xfId="0" applyNumberFormat="1" applyFont="1" applyAlignment="1">
      <alignment horizontal="right"/>
    </xf>
    <xf numFmtId="0" fontId="14" fillId="0" borderId="3" xfId="0" quotePrefix="1" applyNumberFormat="1" applyFont="1" applyFill="1" applyBorder="1" applyAlignment="1" applyProtection="1">
      <alignment vertical="center" wrapText="1"/>
    </xf>
    <xf numFmtId="4" fontId="14" fillId="0" borderId="3" xfId="0" applyNumberFormat="1" applyFont="1" applyBorder="1" applyAlignment="1">
      <alignment horizontal="right" vertical="center"/>
    </xf>
    <xf numFmtId="4" fontId="15" fillId="0" borderId="3" xfId="0" applyNumberFormat="1" applyFont="1" applyFill="1" applyBorder="1" applyAlignment="1" applyProtection="1">
      <alignment horizontal="right" vertical="center" wrapText="1"/>
    </xf>
    <xf numFmtId="4" fontId="16" fillId="0" borderId="3" xfId="0" applyNumberFormat="1" applyFont="1" applyFill="1" applyBorder="1" applyAlignment="1" applyProtection="1">
      <alignment horizontal="right" vertical="center" wrapText="1"/>
    </xf>
    <xf numFmtId="4" fontId="14" fillId="3" borderId="1" xfId="0" applyNumberFormat="1" applyFont="1" applyFill="1" applyBorder="1" applyAlignment="1" applyProtection="1">
      <alignment horizontal="right" vertical="center" wrapText="1"/>
    </xf>
    <xf numFmtId="4" fontId="31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>
      <alignment horizontal="right"/>
    </xf>
    <xf numFmtId="0" fontId="38" fillId="3" borderId="3" xfId="0" applyFont="1" applyFill="1" applyBorder="1" applyAlignment="1">
      <alignment horizontal="center"/>
    </xf>
    <xf numFmtId="0" fontId="39" fillId="2" borderId="1" xfId="0" applyNumberFormat="1" applyFont="1" applyFill="1" applyBorder="1" applyAlignment="1" applyProtection="1">
      <alignment horizontal="left" vertical="center" wrapText="1"/>
    </xf>
    <xf numFmtId="0" fontId="39" fillId="2" borderId="2" xfId="0" applyNumberFormat="1" applyFont="1" applyFill="1" applyBorder="1" applyAlignment="1" applyProtection="1">
      <alignment horizontal="left" vertical="center" wrapText="1"/>
    </xf>
    <xf numFmtId="0" fontId="39" fillId="2" borderId="4" xfId="0" applyNumberFormat="1" applyFont="1" applyFill="1" applyBorder="1" applyAlignment="1" applyProtection="1">
      <alignment horizontal="left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0" fontId="46" fillId="7" borderId="3" xfId="0" applyFont="1" applyFill="1" applyBorder="1"/>
    <xf numFmtId="4" fontId="46" fillId="7" borderId="3" xfId="0" applyNumberFormat="1" applyFont="1" applyFill="1" applyBorder="1" applyAlignment="1">
      <alignment horizontal="right"/>
    </xf>
    <xf numFmtId="0" fontId="46" fillId="0" borderId="0" xfId="0" applyFont="1"/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4" fontId="27" fillId="2" borderId="3" xfId="0" applyNumberFormat="1" applyFont="1" applyFill="1" applyBorder="1" applyAlignment="1">
      <alignment horizontal="right" vertical="center"/>
    </xf>
    <xf numFmtId="4" fontId="23" fillId="2" borderId="3" xfId="0" applyNumberFormat="1" applyFont="1" applyFill="1" applyBorder="1" applyAlignment="1">
      <alignment horizontal="center"/>
    </xf>
    <xf numFmtId="0" fontId="27" fillId="2" borderId="3" xfId="0" quotePrefix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right"/>
    </xf>
    <xf numFmtId="0" fontId="27" fillId="0" borderId="0" xfId="0" applyFont="1"/>
    <xf numFmtId="0" fontId="31" fillId="0" borderId="0" xfId="0" applyFont="1"/>
    <xf numFmtId="0" fontId="36" fillId="2" borderId="1" xfId="0" applyNumberFormat="1" applyFont="1" applyFill="1" applyBorder="1" applyAlignment="1" applyProtection="1">
      <alignment vertical="center" wrapText="1"/>
    </xf>
    <xf numFmtId="0" fontId="36" fillId="2" borderId="2" xfId="0" applyNumberFormat="1" applyFont="1" applyFill="1" applyBorder="1" applyAlignment="1" applyProtection="1">
      <alignment vertical="center" wrapText="1"/>
    </xf>
    <xf numFmtId="0" fontId="36" fillId="2" borderId="4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wrapText="1"/>
    </xf>
    <xf numFmtId="4" fontId="6" fillId="0" borderId="0" xfId="0" applyNumberFormat="1" applyFont="1" applyFill="1" applyBorder="1" applyAlignment="1" applyProtection="1">
      <alignment horizontal="center" wrapText="1"/>
    </xf>
    <xf numFmtId="0" fontId="1" fillId="3" borderId="3" xfId="0" applyNumberFormat="1" applyFont="1" applyFill="1" applyBorder="1" applyAlignment="1" applyProtection="1">
      <alignment horizontal="center" wrapText="1"/>
    </xf>
    <xf numFmtId="0" fontId="35" fillId="3" borderId="3" xfId="0" applyNumberFormat="1" applyFont="1" applyFill="1" applyBorder="1" applyAlignment="1" applyProtection="1">
      <alignment horizontal="center" wrapText="1"/>
    </xf>
    <xf numFmtId="0" fontId="38" fillId="3" borderId="3" xfId="0" applyNumberFormat="1" applyFont="1" applyFill="1" applyBorder="1" applyAlignment="1" applyProtection="1">
      <alignment horizontal="center" wrapText="1"/>
    </xf>
    <xf numFmtId="0" fontId="35" fillId="2" borderId="1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vertical="center" wrapText="1"/>
    </xf>
    <xf numFmtId="0" fontId="36" fillId="2" borderId="3" xfId="0" applyNumberFormat="1" applyFont="1" applyFill="1" applyBorder="1" applyAlignment="1" applyProtection="1">
      <alignment vertical="center" wrapText="1"/>
    </xf>
    <xf numFmtId="0" fontId="23" fillId="2" borderId="3" xfId="0" applyNumberFormat="1" applyFont="1" applyFill="1" applyBorder="1" applyAlignment="1" applyProtection="1">
      <alignment vertical="center" wrapText="1"/>
    </xf>
    <xf numFmtId="0" fontId="24" fillId="2" borderId="3" xfId="0" applyNumberFormat="1" applyFont="1" applyFill="1" applyBorder="1" applyAlignment="1" applyProtection="1">
      <alignment vertical="center" wrapText="1"/>
    </xf>
    <xf numFmtId="0" fontId="27" fillId="2" borderId="0" xfId="0" applyFont="1" applyFill="1"/>
    <xf numFmtId="0" fontId="27" fillId="2" borderId="3" xfId="0" quotePrefix="1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 shrinkToFit="1"/>
    </xf>
    <xf numFmtId="0" fontId="31" fillId="0" borderId="3" xfId="0" quotePrefix="1" applyFont="1" applyFill="1" applyBorder="1" applyAlignment="1">
      <alignment horizontal="left" vertical="center"/>
    </xf>
    <xf numFmtId="0" fontId="31" fillId="2" borderId="3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/>
    <xf numFmtId="0" fontId="1" fillId="2" borderId="0" xfId="0" applyFont="1" applyFill="1"/>
    <xf numFmtId="4" fontId="35" fillId="8" borderId="3" xfId="0" applyNumberFormat="1" applyFont="1" applyFill="1" applyBorder="1" applyAlignment="1">
      <alignment horizontal="right"/>
    </xf>
    <xf numFmtId="2" fontId="47" fillId="8" borderId="3" xfId="0" applyNumberFormat="1" applyFont="1" applyFill="1" applyBorder="1" applyAlignment="1" applyProtection="1">
      <alignment horizontal="center" wrapText="1"/>
    </xf>
    <xf numFmtId="4" fontId="47" fillId="8" borderId="3" xfId="0" applyNumberFormat="1" applyFont="1" applyFill="1" applyBorder="1" applyAlignment="1">
      <alignment horizontal="center"/>
    </xf>
    <xf numFmtId="4" fontId="39" fillId="8" borderId="3" xfId="0" applyNumberFormat="1" applyFont="1" applyFill="1" applyBorder="1" applyAlignment="1">
      <alignment horizontal="right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3" fontId="4" fillId="10" borderId="6" xfId="0" applyNumberFormat="1" applyFont="1" applyFill="1" applyBorder="1" applyAlignment="1">
      <alignment horizontal="center" vertical="center" wrapText="1"/>
    </xf>
    <xf numFmtId="4" fontId="4" fillId="10" borderId="6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 applyProtection="1">
      <alignment horizontal="center" vertical="center" wrapText="1"/>
    </xf>
    <xf numFmtId="0" fontId="26" fillId="9" borderId="3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4" fontId="24" fillId="9" borderId="3" xfId="0" applyNumberFormat="1" applyFont="1" applyFill="1" applyBorder="1" applyAlignment="1">
      <alignment horizontal="right" vertical="center"/>
    </xf>
    <xf numFmtId="0" fontId="11" fillId="9" borderId="3" xfId="0" quotePrefix="1" applyFont="1" applyFill="1" applyBorder="1" applyAlignment="1">
      <alignment horizontal="left" vertical="center"/>
    </xf>
    <xf numFmtId="0" fontId="29" fillId="9" borderId="3" xfId="0" quotePrefix="1" applyFont="1" applyFill="1" applyBorder="1" applyAlignment="1">
      <alignment horizontal="left" vertical="center"/>
    </xf>
    <xf numFmtId="4" fontId="24" fillId="9" borderId="3" xfId="0" applyNumberFormat="1" applyFont="1" applyFill="1" applyBorder="1" applyAlignment="1">
      <alignment horizontal="right"/>
    </xf>
    <xf numFmtId="0" fontId="11" fillId="9" borderId="3" xfId="0" quotePrefix="1" applyFont="1" applyFill="1" applyBorder="1" applyAlignment="1">
      <alignment horizontal="left" vertical="center" wrapText="1"/>
    </xf>
    <xf numFmtId="0" fontId="26" fillId="9" borderId="3" xfId="0" quotePrefix="1" applyFont="1" applyFill="1" applyBorder="1" applyAlignment="1">
      <alignment horizontal="left" vertical="center"/>
    </xf>
    <xf numFmtId="0" fontId="43" fillId="9" borderId="3" xfId="0" quotePrefix="1" applyFont="1" applyFill="1" applyBorder="1" applyAlignment="1">
      <alignment horizontal="left" vertical="center"/>
    </xf>
    <xf numFmtId="4" fontId="23" fillId="9" borderId="3" xfId="0" applyNumberFormat="1" applyFont="1" applyFill="1" applyBorder="1" applyAlignment="1">
      <alignment horizontal="right"/>
    </xf>
    <xf numFmtId="0" fontId="26" fillId="9" borderId="3" xfId="0" applyNumberFormat="1" applyFont="1" applyFill="1" applyBorder="1" applyAlignment="1" applyProtection="1">
      <alignment vertical="center" wrapText="1"/>
    </xf>
    <xf numFmtId="4" fontId="23" fillId="9" borderId="3" xfId="0" applyNumberFormat="1" applyFont="1" applyFill="1" applyBorder="1" applyAlignment="1">
      <alignment horizontal="center"/>
    </xf>
    <xf numFmtId="0" fontId="16" fillId="0" borderId="9" xfId="8" applyNumberFormat="1" applyFont="1" applyBorder="1" applyAlignment="1">
      <alignment horizontal="center" vertical="center"/>
    </xf>
    <xf numFmtId="0" fontId="16" fillId="0" borderId="9" xfId="8" applyNumberFormat="1" applyFont="1" applyBorder="1" applyAlignment="1">
      <alignment vertical="center"/>
    </xf>
    <xf numFmtId="4" fontId="16" fillId="0" borderId="9" xfId="8" applyNumberFormat="1" applyFont="1" applyBorder="1" applyAlignment="1">
      <alignment horizontal="right" vertical="center"/>
    </xf>
    <xf numFmtId="4" fontId="19" fillId="0" borderId="9" xfId="8" applyNumberFormat="1" applyFont="1" applyFill="1" applyBorder="1" applyAlignment="1">
      <alignment vertical="center"/>
    </xf>
    <xf numFmtId="0" fontId="15" fillId="0" borderId="3" xfId="8" applyNumberFormat="1" applyFont="1" applyBorder="1" applyAlignment="1">
      <alignment horizontal="center" vertical="center"/>
    </xf>
    <xf numFmtId="4" fontId="4" fillId="0" borderId="3" xfId="8" applyNumberFormat="1" applyFont="1" applyFill="1" applyBorder="1" applyAlignment="1">
      <alignment vertical="center"/>
    </xf>
    <xf numFmtId="4" fontId="4" fillId="2" borderId="3" xfId="8" applyNumberFormat="1" applyFont="1" applyFill="1" applyBorder="1" applyAlignment="1">
      <alignment vertical="center"/>
    </xf>
    <xf numFmtId="3" fontId="15" fillId="0" borderId="3" xfId="8" applyNumberFormat="1" applyFont="1" applyBorder="1" applyAlignment="1">
      <alignment vertical="center"/>
    </xf>
    <xf numFmtId="0" fontId="16" fillId="0" borderId="3" xfId="8" applyNumberFormat="1" applyFont="1" applyBorder="1" applyAlignment="1">
      <alignment horizontal="center" vertical="center"/>
    </xf>
    <xf numFmtId="0" fontId="16" fillId="0" borderId="3" xfId="8" applyNumberFormat="1" applyFont="1" applyBorder="1" applyAlignment="1">
      <alignment vertical="center"/>
    </xf>
    <xf numFmtId="4" fontId="16" fillId="0" borderId="3" xfId="8" applyNumberFormat="1" applyFont="1" applyBorder="1" applyAlignment="1">
      <alignment horizontal="right" vertical="center"/>
    </xf>
    <xf numFmtId="4" fontId="19" fillId="0" borderId="3" xfId="8" applyNumberFormat="1" applyFont="1" applyFill="1" applyBorder="1" applyAlignment="1">
      <alignment vertical="center"/>
    </xf>
    <xf numFmtId="4" fontId="16" fillId="2" borderId="3" xfId="8" applyNumberFormat="1" applyFont="1" applyFill="1" applyBorder="1" applyAlignment="1">
      <alignment vertical="center"/>
    </xf>
    <xf numFmtId="0" fontId="16" fillId="0" borderId="3" xfId="8" applyNumberFormat="1" applyFont="1" applyBorder="1" applyAlignment="1">
      <alignment horizontal="left" vertical="center"/>
    </xf>
    <xf numFmtId="0" fontId="17" fillId="0" borderId="3" xfId="8" applyNumberFormat="1" applyFont="1" applyBorder="1" applyAlignment="1">
      <alignment horizontal="center" vertical="center"/>
    </xf>
    <xf numFmtId="0" fontId="17" fillId="0" borderId="3" xfId="8" applyNumberFormat="1" applyFont="1" applyBorder="1" applyAlignment="1">
      <alignment vertical="center"/>
    </xf>
    <xf numFmtId="4" fontId="17" fillId="0" borderId="3" xfId="8" applyNumberFormat="1" applyFont="1" applyBorder="1" applyAlignment="1">
      <alignment horizontal="right" vertical="center"/>
    </xf>
    <xf numFmtId="4" fontId="32" fillId="0" borderId="3" xfId="8" applyNumberFormat="1" applyFont="1" applyFill="1" applyBorder="1" applyAlignment="1">
      <alignment vertical="center"/>
    </xf>
    <xf numFmtId="4" fontId="32" fillId="2" borderId="3" xfId="8" applyNumberFormat="1" applyFont="1" applyFill="1" applyBorder="1" applyAlignment="1">
      <alignment vertical="center"/>
    </xf>
    <xf numFmtId="3" fontId="34" fillId="0" borderId="3" xfId="8" applyNumberFormat="1" applyFont="1" applyBorder="1" applyAlignment="1">
      <alignment vertical="center"/>
    </xf>
    <xf numFmtId="0" fontId="16" fillId="0" borderId="3" xfId="8" quotePrefix="1" applyNumberFormat="1" applyFont="1" applyBorder="1" applyAlignment="1">
      <alignment horizontal="left" vertical="center"/>
    </xf>
    <xf numFmtId="4" fontId="16" fillId="0" borderId="3" xfId="8" quotePrefix="1" applyNumberFormat="1" applyFont="1" applyBorder="1" applyAlignment="1">
      <alignment horizontal="right" vertical="center"/>
    </xf>
    <xf numFmtId="4" fontId="19" fillId="2" borderId="3" xfId="8" applyNumberFormat="1" applyFont="1" applyFill="1" applyBorder="1" applyAlignment="1">
      <alignment vertical="center"/>
    </xf>
    <xf numFmtId="0" fontId="44" fillId="0" borderId="3" xfId="8" applyNumberFormat="1" applyFont="1" applyBorder="1" applyAlignment="1">
      <alignment horizontal="center" vertical="center"/>
    </xf>
    <xf numFmtId="0" fontId="17" fillId="0" borderId="3" xfId="8" applyNumberFormat="1" applyFont="1" applyBorder="1" applyAlignment="1">
      <alignment horizontal="left" vertical="center"/>
    </xf>
    <xf numFmtId="4" fontId="17" fillId="2" borderId="3" xfId="0" quotePrefix="1" applyNumberFormat="1" applyFont="1" applyFill="1" applyBorder="1" applyAlignment="1">
      <alignment horizontal="right" vertical="center" wrapText="1"/>
    </xf>
    <xf numFmtId="4" fontId="16" fillId="2" borderId="3" xfId="0" applyNumberFormat="1" applyFont="1" applyFill="1" applyBorder="1" applyAlignment="1" applyProtection="1">
      <alignment horizontal="right" vertical="center" wrapText="1"/>
    </xf>
    <xf numFmtId="0" fontId="15" fillId="9" borderId="3" xfId="8" applyNumberFormat="1" applyFont="1" applyFill="1" applyBorder="1" applyAlignment="1">
      <alignment horizontal="center" vertical="center"/>
    </xf>
    <xf numFmtId="4" fontId="15" fillId="9" borderId="3" xfId="8" applyNumberFormat="1" applyFont="1" applyFill="1" applyBorder="1" applyAlignment="1">
      <alignment horizontal="right" vertical="center"/>
    </xf>
    <xf numFmtId="4" fontId="4" fillId="9" borderId="3" xfId="8" applyNumberFormat="1" applyFont="1" applyFill="1" applyBorder="1" applyAlignment="1">
      <alignment vertical="center"/>
    </xf>
    <xf numFmtId="3" fontId="15" fillId="9" borderId="3" xfId="8" applyNumberFormat="1" applyFont="1" applyFill="1" applyBorder="1" applyAlignment="1">
      <alignment vertical="center"/>
    </xf>
    <xf numFmtId="0" fontId="15" fillId="9" borderId="3" xfId="8" applyNumberFormat="1" applyFont="1" applyFill="1" applyBorder="1" applyAlignment="1">
      <alignment vertical="center"/>
    </xf>
    <xf numFmtId="0" fontId="4" fillId="9" borderId="3" xfId="8" applyNumberFormat="1" applyFont="1" applyFill="1" applyBorder="1" applyAlignment="1">
      <alignment horizontal="center" vertical="center"/>
    </xf>
    <xf numFmtId="0" fontId="4" fillId="9" borderId="3" xfId="8" applyNumberFormat="1" applyFont="1" applyFill="1" applyBorder="1" applyAlignment="1">
      <alignment vertical="center"/>
    </xf>
    <xf numFmtId="4" fontId="4" fillId="9" borderId="3" xfId="8" applyNumberFormat="1" applyFont="1" applyFill="1" applyBorder="1" applyAlignment="1">
      <alignment horizontal="right" vertical="center"/>
    </xf>
    <xf numFmtId="4" fontId="19" fillId="9" borderId="3" xfId="8" applyNumberFormat="1" applyFont="1" applyFill="1" applyBorder="1" applyAlignment="1">
      <alignment vertical="center"/>
    </xf>
    <xf numFmtId="4" fontId="16" fillId="9" borderId="3" xfId="8" applyNumberFormat="1" applyFont="1" applyFill="1" applyBorder="1" applyAlignment="1">
      <alignment vertical="center"/>
    </xf>
    <xf numFmtId="0" fontId="49" fillId="0" borderId="3" xfId="8" applyNumberFormat="1" applyFont="1" applyBorder="1" applyAlignment="1">
      <alignment horizontal="center" vertical="center"/>
    </xf>
    <xf numFmtId="4" fontId="49" fillId="0" borderId="3" xfId="8" applyNumberFormat="1" applyFont="1" applyBorder="1" applyAlignment="1">
      <alignment horizontal="right" vertical="center"/>
    </xf>
    <xf numFmtId="3" fontId="15" fillId="8" borderId="5" xfId="8" quotePrefix="1" applyNumberFormat="1" applyFont="1" applyFill="1" applyBorder="1" applyAlignment="1">
      <alignment horizontal="left"/>
    </xf>
    <xf numFmtId="3" fontId="16" fillId="8" borderId="7" xfId="8" applyNumberFormat="1" applyFont="1" applyFill="1" applyBorder="1"/>
    <xf numFmtId="3" fontId="16" fillId="8" borderId="0" xfId="8" applyNumberFormat="1" applyFont="1" applyFill="1"/>
    <xf numFmtId="3" fontId="16" fillId="8" borderId="0" xfId="8" applyNumberFormat="1" applyFont="1" applyFill="1" applyAlignment="1">
      <alignment horizontal="left"/>
    </xf>
    <xf numFmtId="4" fontId="16" fillId="8" borderId="7" xfId="8" applyNumberFormat="1" applyFont="1" applyFill="1" applyBorder="1" applyAlignment="1">
      <alignment horizontal="right" vertical="center"/>
    </xf>
    <xf numFmtId="0" fontId="16" fillId="0" borderId="0" xfId="8" applyFont="1" applyAlignment="1">
      <alignment horizontal="center" wrapText="1"/>
    </xf>
    <xf numFmtId="0" fontId="15" fillId="3" borderId="3" xfId="8" applyNumberFormat="1" applyFont="1" applyFill="1" applyBorder="1" applyAlignment="1">
      <alignment horizontal="center" vertical="center" wrapText="1"/>
    </xf>
    <xf numFmtId="4" fontId="15" fillId="3" borderId="3" xfId="8" applyNumberFormat="1" applyFont="1" applyFill="1" applyBorder="1" applyAlignment="1">
      <alignment horizontal="center" vertical="center" wrapText="1"/>
    </xf>
    <xf numFmtId="3" fontId="4" fillId="3" borderId="3" xfId="8" applyNumberFormat="1" applyFont="1" applyFill="1" applyBorder="1" applyAlignment="1">
      <alignment horizontal="center" vertical="center" wrapText="1"/>
    </xf>
    <xf numFmtId="3" fontId="15" fillId="3" borderId="3" xfId="8" applyNumberFormat="1" applyFont="1" applyFill="1" applyBorder="1" applyAlignment="1">
      <alignment horizontal="center" vertical="center" wrapText="1"/>
    </xf>
    <xf numFmtId="0" fontId="15" fillId="11" borderId="3" xfId="8" applyNumberFormat="1" applyFont="1" applyFill="1" applyBorder="1" applyAlignment="1">
      <alignment horizontal="center" vertical="center" wrapText="1"/>
    </xf>
    <xf numFmtId="0" fontId="4" fillId="11" borderId="3" xfId="8" applyNumberFormat="1" applyFont="1" applyFill="1" applyBorder="1" applyAlignment="1">
      <alignment horizontal="center" vertical="center" wrapText="1"/>
    </xf>
    <xf numFmtId="0" fontId="15" fillId="11" borderId="3" xfId="8" applyNumberFormat="1" applyFont="1" applyFill="1" applyBorder="1" applyAlignment="1">
      <alignment horizontal="center" vertical="center"/>
    </xf>
    <xf numFmtId="4" fontId="16" fillId="8" borderId="0" xfId="8" applyNumberFormat="1" applyFont="1" applyFill="1" applyAlignment="1">
      <alignment horizontal="right" vertical="center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vertical="center" wrapText="1"/>
    </xf>
    <xf numFmtId="0" fontId="35" fillId="2" borderId="4" xfId="0" applyNumberFormat="1" applyFont="1" applyFill="1" applyBorder="1" applyAlignment="1" applyProtection="1">
      <alignment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4" fontId="42" fillId="2" borderId="3" xfId="0" applyNumberFormat="1" applyFont="1" applyFill="1" applyBorder="1" applyAlignment="1">
      <alignment horizontal="right"/>
    </xf>
    <xf numFmtId="4" fontId="42" fillId="8" borderId="3" xfId="0" applyNumberFormat="1" applyFont="1" applyFill="1" applyBorder="1" applyAlignment="1">
      <alignment horizontal="right"/>
    </xf>
    <xf numFmtId="0" fontId="41" fillId="8" borderId="1" xfId="0" applyNumberFormat="1" applyFont="1" applyFill="1" applyBorder="1" applyAlignment="1" applyProtection="1">
      <alignment vertical="center"/>
    </xf>
    <xf numFmtId="0" fontId="41" fillId="8" borderId="2" xfId="0" applyNumberFormat="1" applyFont="1" applyFill="1" applyBorder="1" applyAlignment="1" applyProtection="1">
      <alignment vertical="center"/>
    </xf>
    <xf numFmtId="0" fontId="41" fillId="8" borderId="3" xfId="0" applyNumberFormat="1" applyFont="1" applyFill="1" applyBorder="1" applyAlignment="1" applyProtection="1">
      <alignment vertical="center"/>
    </xf>
    <xf numFmtId="0" fontId="41" fillId="2" borderId="1" xfId="0" applyNumberFormat="1" applyFont="1" applyFill="1" applyBorder="1" applyAlignment="1" applyProtection="1">
      <alignment horizontal="left" vertical="center" wrapText="1"/>
    </xf>
    <xf numFmtId="0" fontId="41" fillId="2" borderId="4" xfId="0" applyNumberFormat="1" applyFont="1" applyFill="1" applyBorder="1" applyAlignment="1" applyProtection="1">
      <alignment horizontal="left" vertical="center" wrapText="1"/>
    </xf>
    <xf numFmtId="4" fontId="41" fillId="2" borderId="3" xfId="0" applyNumberFormat="1" applyFont="1" applyFill="1" applyBorder="1" applyAlignment="1">
      <alignment horizontal="right"/>
    </xf>
    <xf numFmtId="4" fontId="43" fillId="2" borderId="3" xfId="0" applyNumberFormat="1" applyFont="1" applyFill="1" applyBorder="1" applyAlignment="1">
      <alignment horizontal="right"/>
    </xf>
    <xf numFmtId="0" fontId="43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right"/>
    </xf>
    <xf numFmtId="0" fontId="39" fillId="2" borderId="0" xfId="0" applyFont="1" applyFill="1"/>
    <xf numFmtId="2" fontId="47" fillId="2" borderId="3" xfId="0" applyNumberFormat="1" applyFont="1" applyFill="1" applyBorder="1" applyAlignment="1" applyProtection="1">
      <alignment horizontal="center" wrapText="1"/>
    </xf>
    <xf numFmtId="4" fontId="47" fillId="2" borderId="3" xfId="0" applyNumberFormat="1" applyFont="1" applyFill="1" applyBorder="1" applyAlignment="1">
      <alignment horizontal="center"/>
    </xf>
    <xf numFmtId="2" fontId="47" fillId="6" borderId="3" xfId="0" applyNumberFormat="1" applyFont="1" applyFill="1" applyBorder="1" applyAlignment="1" applyProtection="1">
      <alignment horizontal="center" wrapText="1"/>
    </xf>
    <xf numFmtId="4" fontId="47" fillId="6" borderId="3" xfId="0" applyNumberFormat="1" applyFont="1" applyFill="1" applyBorder="1" applyAlignment="1">
      <alignment horizontal="center"/>
    </xf>
    <xf numFmtId="2" fontId="47" fillId="7" borderId="3" xfId="0" applyNumberFormat="1" applyFont="1" applyFill="1" applyBorder="1" applyAlignment="1" applyProtection="1">
      <alignment horizontal="center" wrapText="1"/>
    </xf>
    <xf numFmtId="4" fontId="47" fillId="7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19" fillId="0" borderId="3" xfId="0" applyNumberFormat="1" applyFont="1" applyBorder="1"/>
    <xf numFmtId="4" fontId="14" fillId="6" borderId="3" xfId="0" applyNumberFormat="1" applyFont="1" applyFill="1" applyBorder="1" applyAlignment="1">
      <alignment horizontal="right"/>
    </xf>
    <xf numFmtId="4" fontId="19" fillId="6" borderId="3" xfId="0" applyNumberFormat="1" applyFont="1" applyFill="1" applyBorder="1"/>
    <xf numFmtId="0" fontId="15" fillId="6" borderId="1" xfId="0" applyFont="1" applyFill="1" applyBorder="1" applyAlignment="1">
      <alignment horizontal="left" vertical="center"/>
    </xf>
    <xf numFmtId="0" fontId="16" fillId="6" borderId="2" xfId="0" applyNumberFormat="1" applyFont="1" applyFill="1" applyBorder="1" applyAlignment="1" applyProtection="1">
      <alignment vertical="center"/>
    </xf>
    <xf numFmtId="4" fontId="14" fillId="6" borderId="3" xfId="0" applyNumberFormat="1" applyFont="1" applyFill="1" applyBorder="1" applyAlignment="1" applyProtection="1">
      <alignment horizontal="right" wrapText="1"/>
    </xf>
    <xf numFmtId="4" fontId="16" fillId="6" borderId="3" xfId="0" applyNumberFormat="1" applyFont="1" applyFill="1" applyBorder="1" applyAlignment="1" applyProtection="1">
      <alignment horizontal="right" vertical="center" wrapText="1"/>
    </xf>
    <xf numFmtId="4" fontId="14" fillId="6" borderId="3" xfId="0" applyNumberFormat="1" applyFont="1" applyFill="1" applyBorder="1" applyAlignment="1" applyProtection="1">
      <alignment horizontal="right" vertical="center" wrapText="1"/>
    </xf>
    <xf numFmtId="4" fontId="14" fillId="6" borderId="1" xfId="0" applyNumberFormat="1" applyFont="1" applyFill="1" applyBorder="1" applyAlignment="1" applyProtection="1">
      <alignment horizontal="right" vertical="center" wrapText="1"/>
    </xf>
    <xf numFmtId="4" fontId="14" fillId="6" borderId="1" xfId="0" quotePrefix="1" applyNumberFormat="1" applyFont="1" applyFill="1" applyBorder="1" applyAlignment="1">
      <alignment horizontal="right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4" fontId="18" fillId="2" borderId="3" xfId="0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50" fillId="3" borderId="4" xfId="0" applyNumberFormat="1" applyFont="1" applyFill="1" applyBorder="1" applyAlignment="1" applyProtection="1">
      <alignment horizontal="center" vertical="center" wrapText="1"/>
    </xf>
    <xf numFmtId="0" fontId="50" fillId="6" borderId="4" xfId="0" applyNumberFormat="1" applyFont="1" applyFill="1" applyBorder="1" applyAlignment="1" applyProtection="1">
      <alignment horizontal="left" vertical="center" wrapText="1"/>
    </xf>
    <xf numFmtId="0" fontId="50" fillId="8" borderId="4" xfId="0" applyNumberFormat="1" applyFont="1" applyFill="1" applyBorder="1" applyAlignment="1" applyProtection="1">
      <alignment horizontal="left" vertical="center" wrapText="1"/>
    </xf>
    <xf numFmtId="0" fontId="51" fillId="2" borderId="4" xfId="0" applyNumberFormat="1" applyFont="1" applyFill="1" applyBorder="1" applyAlignment="1" applyProtection="1">
      <alignment horizontal="left" vertical="center" wrapText="1"/>
    </xf>
    <xf numFmtId="0" fontId="52" fillId="2" borderId="4" xfId="0" applyNumberFormat="1" applyFont="1" applyFill="1" applyBorder="1" applyAlignment="1" applyProtection="1">
      <alignment horizontal="left" vertical="center" wrapText="1"/>
    </xf>
    <xf numFmtId="0" fontId="50" fillId="2" borderId="4" xfId="0" applyNumberFormat="1" applyFont="1" applyFill="1" applyBorder="1" applyAlignment="1" applyProtection="1">
      <alignment horizontal="left" vertical="center" wrapText="1"/>
    </xf>
    <xf numFmtId="0" fontId="53" fillId="2" borderId="3" xfId="0" quotePrefix="1" applyFont="1" applyFill="1" applyBorder="1" applyAlignment="1">
      <alignment horizontal="left" vertical="center" wrapText="1"/>
    </xf>
    <xf numFmtId="0" fontId="54" fillId="2" borderId="3" xfId="0" quotePrefix="1" applyFont="1" applyFill="1" applyBorder="1" applyAlignment="1">
      <alignment horizontal="left" vertical="center" wrapText="1"/>
    </xf>
    <xf numFmtId="0" fontId="54" fillId="2" borderId="3" xfId="0" quotePrefix="1" applyFont="1" applyFill="1" applyBorder="1" applyAlignment="1">
      <alignment horizontal="left" vertical="center"/>
    </xf>
    <xf numFmtId="0" fontId="55" fillId="2" borderId="4" xfId="0" applyNumberFormat="1" applyFont="1" applyFill="1" applyBorder="1" applyAlignment="1" applyProtection="1">
      <alignment horizontal="left" vertical="center" wrapText="1"/>
    </xf>
    <xf numFmtId="0" fontId="54" fillId="2" borderId="4" xfId="0" applyNumberFormat="1" applyFont="1" applyFill="1" applyBorder="1" applyAlignment="1" applyProtection="1">
      <alignment horizontal="left" vertical="center" wrapText="1"/>
    </xf>
    <xf numFmtId="0" fontId="53" fillId="0" borderId="3" xfId="0" applyNumberFormat="1" applyFont="1" applyFill="1" applyBorder="1" applyAlignment="1" applyProtection="1">
      <alignment vertical="center" wrapText="1"/>
    </xf>
    <xf numFmtId="0" fontId="53" fillId="2" borderId="4" xfId="0" quotePrefix="1" applyFont="1" applyFill="1" applyBorder="1" applyAlignment="1">
      <alignment horizontal="left" vertical="center" wrapText="1"/>
    </xf>
    <xf numFmtId="0" fontId="54" fillId="2" borderId="4" xfId="0" quotePrefix="1" applyFont="1" applyFill="1" applyBorder="1" applyAlignment="1">
      <alignment horizontal="left" vertical="center" wrapText="1"/>
    </xf>
    <xf numFmtId="0" fontId="51" fillId="2" borderId="4" xfId="0" quotePrefix="1" applyFont="1" applyFill="1" applyBorder="1" applyAlignment="1">
      <alignment horizontal="left" vertical="center"/>
    </xf>
    <xf numFmtId="0" fontId="54" fillId="2" borderId="4" xfId="0" quotePrefix="1" applyFont="1" applyFill="1" applyBorder="1" applyAlignment="1">
      <alignment horizontal="left" vertical="center"/>
    </xf>
    <xf numFmtId="0" fontId="53" fillId="2" borderId="4" xfId="0" quotePrefix="1" applyFont="1" applyFill="1" applyBorder="1" applyAlignment="1">
      <alignment horizontal="left" vertical="center"/>
    </xf>
    <xf numFmtId="0" fontId="51" fillId="2" borderId="4" xfId="0" quotePrefix="1" applyFont="1" applyFill="1" applyBorder="1" applyAlignment="1">
      <alignment horizontal="left" vertical="center" wrapText="1"/>
    </xf>
    <xf numFmtId="0" fontId="51" fillId="2" borderId="4" xfId="0" quotePrefix="1" applyNumberFormat="1" applyFont="1" applyFill="1" applyBorder="1" applyAlignment="1" applyProtection="1">
      <alignment horizontal="left" vertical="center" wrapText="1"/>
    </xf>
    <xf numFmtId="0" fontId="56" fillId="2" borderId="4" xfId="0" applyNumberFormat="1" applyFont="1" applyFill="1" applyBorder="1" applyAlignment="1" applyProtection="1">
      <alignment horizontal="left" vertical="center" wrapText="1"/>
    </xf>
    <xf numFmtId="0" fontId="57" fillId="2" borderId="4" xfId="0" applyNumberFormat="1" applyFont="1" applyFill="1" applyBorder="1" applyAlignment="1" applyProtection="1">
      <alignment horizontal="left" vertical="center" wrapText="1"/>
    </xf>
    <xf numFmtId="0" fontId="55" fillId="2" borderId="4" xfId="0" quotePrefix="1" applyFont="1" applyFill="1" applyBorder="1" applyAlignment="1">
      <alignment horizontal="left" vertical="center" wrapText="1"/>
    </xf>
    <xf numFmtId="0" fontId="53" fillId="0" borderId="3" xfId="0" quotePrefix="1" applyFont="1" applyFill="1" applyBorder="1" applyAlignment="1">
      <alignment horizontal="left" vertical="center" wrapText="1"/>
    </xf>
    <xf numFmtId="0" fontId="51" fillId="0" borderId="4" xfId="0" quotePrefix="1" applyFont="1" applyFill="1" applyBorder="1" applyAlignment="1">
      <alignment horizontal="left" vertical="center" wrapText="1"/>
    </xf>
    <xf numFmtId="0" fontId="54" fillId="0" borderId="4" xfId="0" quotePrefix="1" applyFont="1" applyFill="1" applyBorder="1" applyAlignment="1">
      <alignment horizontal="left" vertical="center" wrapText="1"/>
    </xf>
    <xf numFmtId="0" fontId="51" fillId="8" borderId="4" xfId="0" applyNumberFormat="1" applyFont="1" applyFill="1" applyBorder="1" applyAlignment="1" applyProtection="1">
      <alignment horizontal="left" vertical="center" wrapText="1"/>
    </xf>
    <xf numFmtId="0" fontId="54" fillId="2" borderId="3" xfId="0" quotePrefix="1" applyFont="1" applyFill="1" applyBorder="1" applyAlignment="1">
      <alignment horizontal="left" vertical="center" shrinkToFit="1"/>
    </xf>
    <xf numFmtId="0" fontId="56" fillId="8" borderId="4" xfId="0" applyNumberFormat="1" applyFont="1" applyFill="1" applyBorder="1" applyAlignment="1" applyProtection="1">
      <alignment horizontal="left" vertical="center" wrapText="1"/>
    </xf>
    <xf numFmtId="0" fontId="53" fillId="2" borderId="4" xfId="0" applyNumberFormat="1" applyFont="1" applyFill="1" applyBorder="1" applyAlignment="1" applyProtection="1">
      <alignment horizontal="left" vertical="center" wrapText="1"/>
    </xf>
    <xf numFmtId="0" fontId="54" fillId="0" borderId="3" xfId="0" quotePrefix="1" applyFont="1" applyFill="1" applyBorder="1" applyAlignment="1">
      <alignment horizontal="left" vertical="center" wrapText="1"/>
    </xf>
    <xf numFmtId="0" fontId="58" fillId="0" borderId="0" xfId="0" applyFont="1"/>
    <xf numFmtId="4" fontId="35" fillId="2" borderId="3" xfId="0" applyNumberFormat="1" applyFont="1" applyFill="1" applyBorder="1" applyAlignment="1">
      <alignment horizontal="center"/>
    </xf>
    <xf numFmtId="4" fontId="36" fillId="2" borderId="3" xfId="0" applyNumberFormat="1" applyFont="1" applyFill="1" applyBorder="1" applyAlignment="1">
      <alignment horizontal="center"/>
    </xf>
    <xf numFmtId="4" fontId="5" fillId="7" borderId="0" xfId="0" applyNumberFormat="1" applyFont="1" applyFill="1" applyAlignment="1">
      <alignment horizontal="right"/>
    </xf>
    <xf numFmtId="4" fontId="5" fillId="7" borderId="0" xfId="0" applyNumberFormat="1" applyFont="1" applyFill="1"/>
    <xf numFmtId="0" fontId="23" fillId="0" borderId="0" xfId="0" applyNumberFormat="1" applyFont="1" applyFill="1" applyBorder="1" applyAlignment="1" applyProtection="1">
      <alignment horizontal="center" vertical="center" wrapText="1"/>
    </xf>
    <xf numFmtId="4" fontId="26" fillId="2" borderId="3" xfId="0" applyNumberFormat="1" applyFont="1" applyFill="1" applyBorder="1" applyAlignment="1">
      <alignment horizontal="right"/>
    </xf>
    <xf numFmtId="0" fontId="26" fillId="9" borderId="11" xfId="0" applyNumberFormat="1" applyFont="1" applyFill="1" applyBorder="1" applyAlignment="1" applyProtection="1">
      <alignment horizontal="left" vertical="center" wrapText="1"/>
    </xf>
    <xf numFmtId="0" fontId="26" fillId="9" borderId="11" xfId="0" applyNumberFormat="1" applyFont="1" applyFill="1" applyBorder="1" applyAlignment="1" applyProtection="1">
      <alignment vertical="center" wrapText="1"/>
    </xf>
    <xf numFmtId="4" fontId="23" fillId="9" borderId="11" xfId="0" applyNumberFormat="1" applyFont="1" applyFill="1" applyBorder="1" applyAlignment="1">
      <alignment horizontal="right"/>
    </xf>
    <xf numFmtId="4" fontId="23" fillId="9" borderId="11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/>
    <xf numFmtId="4" fontId="24" fillId="0" borderId="12" xfId="0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/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wrapText="1"/>
    </xf>
    <xf numFmtId="4" fontId="22" fillId="0" borderId="10" xfId="0" applyNumberFormat="1" applyFont="1" applyBorder="1"/>
    <xf numFmtId="4" fontId="23" fillId="2" borderId="10" xfId="0" applyNumberFormat="1" applyFont="1" applyFill="1" applyBorder="1" applyAlignment="1">
      <alignment horizontal="center"/>
    </xf>
    <xf numFmtId="0" fontId="28" fillId="7" borderId="3" xfId="0" applyFont="1" applyFill="1" applyBorder="1"/>
    <xf numFmtId="4" fontId="28" fillId="7" borderId="3" xfId="0" applyNumberFormat="1" applyFont="1" applyFill="1" applyBorder="1"/>
    <xf numFmtId="0" fontId="26" fillId="4" borderId="13" xfId="0" applyFont="1" applyFill="1" applyBorder="1" applyAlignment="1">
      <alignment horizontal="left" vertical="center"/>
    </xf>
    <xf numFmtId="0" fontId="26" fillId="4" borderId="14" xfId="0" applyNumberFormat="1" applyFont="1" applyFill="1" applyBorder="1" applyAlignment="1" applyProtection="1">
      <alignment horizontal="left" vertical="center"/>
    </xf>
    <xf numFmtId="0" fontId="26" fillId="4" borderId="14" xfId="0" applyNumberFormat="1" applyFont="1" applyFill="1" applyBorder="1" applyAlignment="1" applyProtection="1">
      <alignment vertical="center" wrapText="1"/>
    </xf>
    <xf numFmtId="4" fontId="23" fillId="4" borderId="14" xfId="0" applyNumberFormat="1" applyFont="1" applyFill="1" applyBorder="1" applyAlignment="1">
      <alignment horizontal="right"/>
    </xf>
    <xf numFmtId="4" fontId="23" fillId="2" borderId="14" xfId="0" applyNumberFormat="1" applyFont="1" applyFill="1" applyBorder="1" applyAlignment="1">
      <alignment horizontal="center"/>
    </xf>
    <xf numFmtId="0" fontId="58" fillId="2" borderId="3" xfId="0" applyFont="1" applyFill="1" applyBorder="1"/>
    <xf numFmtId="4" fontId="5" fillId="2" borderId="3" xfId="0" applyNumberFormat="1" applyFont="1" applyFill="1" applyBorder="1" applyAlignment="1">
      <alignment horizontal="right"/>
    </xf>
    <xf numFmtId="0" fontId="46" fillId="7" borderId="0" xfId="0" applyFont="1" applyFill="1" applyBorder="1" applyAlignment="1">
      <alignment horizontal="center" wrapText="1"/>
    </xf>
    <xf numFmtId="0" fontId="46" fillId="7" borderId="0" xfId="0" applyFont="1" applyFill="1" applyBorder="1"/>
    <xf numFmtId="4" fontId="46" fillId="7" borderId="0" xfId="0" applyNumberFormat="1" applyFont="1" applyFill="1" applyBorder="1" applyAlignment="1">
      <alignment horizontal="right"/>
    </xf>
    <xf numFmtId="2" fontId="47" fillId="7" borderId="0" xfId="0" applyNumberFormat="1" applyFont="1" applyFill="1" applyBorder="1" applyAlignment="1" applyProtection="1">
      <alignment horizontal="center" wrapText="1"/>
    </xf>
    <xf numFmtId="4" fontId="47" fillId="7" borderId="0" xfId="0" applyNumberFormat="1" applyFont="1" applyFill="1" applyBorder="1" applyAlignment="1">
      <alignment horizontal="center"/>
    </xf>
    <xf numFmtId="4" fontId="23" fillId="7" borderId="10" xfId="0" applyNumberFormat="1" applyFont="1" applyFill="1" applyBorder="1" applyAlignment="1">
      <alignment horizontal="center"/>
    </xf>
    <xf numFmtId="4" fontId="23" fillId="5" borderId="3" xfId="0" applyNumberFormat="1" applyFont="1" applyFill="1" applyBorder="1" applyAlignment="1">
      <alignment horizontal="center"/>
    </xf>
    <xf numFmtId="0" fontId="22" fillId="0" borderId="3" xfId="0" applyFont="1" applyBorder="1"/>
    <xf numFmtId="4" fontId="22" fillId="0" borderId="3" xfId="0" applyNumberFormat="1" applyFont="1" applyBorder="1"/>
    <xf numFmtId="4" fontId="22" fillId="2" borderId="3" xfId="0" applyNumberFormat="1" applyFont="1" applyFill="1" applyBorder="1"/>
    <xf numFmtId="4" fontId="11" fillId="2" borderId="3" xfId="0" applyNumberFormat="1" applyFont="1" applyFill="1" applyBorder="1"/>
    <xf numFmtId="4" fontId="11" fillId="7" borderId="3" xfId="0" applyNumberFormat="1" applyFont="1" applyFill="1" applyBorder="1"/>
    <xf numFmtId="0" fontId="20" fillId="2" borderId="0" xfId="2" applyFont="1" applyFill="1" applyAlignment="1">
      <alignment horizontal="center" vertical="center" wrapText="1"/>
    </xf>
    <xf numFmtId="0" fontId="15" fillId="0" borderId="1" xfId="0" quotePrefix="1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5" fillId="9" borderId="1" xfId="0" applyNumberFormat="1" applyFont="1" applyFill="1" applyBorder="1" applyAlignment="1" applyProtection="1">
      <alignment horizontal="left" vertical="center" wrapText="1"/>
    </xf>
    <xf numFmtId="0" fontId="16" fillId="9" borderId="2" xfId="0" applyNumberFormat="1" applyFont="1" applyFill="1" applyBorder="1" applyAlignment="1" applyProtection="1">
      <alignment vertical="center" wrapText="1"/>
    </xf>
    <xf numFmtId="0" fontId="16" fillId="9" borderId="2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vertical="center"/>
    </xf>
    <xf numFmtId="0" fontId="15" fillId="0" borderId="1" xfId="0" quotePrefix="1" applyFont="1" applyFill="1" applyBorder="1" applyAlignment="1">
      <alignment horizontal="left" vertical="center"/>
    </xf>
    <xf numFmtId="0" fontId="14" fillId="0" borderId="1" xfId="0" quotePrefix="1" applyFont="1" applyBorder="1" applyAlignment="1">
      <alignment horizontal="center" wrapText="1"/>
    </xf>
    <xf numFmtId="0" fontId="14" fillId="0" borderId="2" xfId="0" quotePrefix="1" applyFont="1" applyBorder="1" applyAlignment="1">
      <alignment horizontal="center" wrapText="1"/>
    </xf>
    <xf numFmtId="0" fontId="14" fillId="0" borderId="4" xfId="0" quotePrefix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6" borderId="1" xfId="0" quotePrefix="1" applyNumberFormat="1" applyFont="1" applyFill="1" applyBorder="1" applyAlignment="1" applyProtection="1">
      <alignment horizontal="left" vertical="center" wrapText="1"/>
    </xf>
    <xf numFmtId="0" fontId="16" fillId="6" borderId="2" xfId="0" applyNumberFormat="1" applyFont="1" applyFill="1" applyBorder="1" applyAlignment="1" applyProtection="1">
      <alignment vertical="center" wrapText="1"/>
    </xf>
    <xf numFmtId="0" fontId="15" fillId="0" borderId="1" xfId="0" quotePrefix="1" applyFont="1" applyBorder="1" applyAlignment="1">
      <alignment horizontal="left" vertical="center"/>
    </xf>
    <xf numFmtId="0" fontId="3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wrapText="1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0" fontId="14" fillId="6" borderId="1" xfId="0" applyNumberFormat="1" applyFont="1" applyFill="1" applyBorder="1" applyAlignment="1" applyProtection="1">
      <alignment horizontal="left" vertical="center" wrapText="1"/>
    </xf>
    <xf numFmtId="0" fontId="14" fillId="6" borderId="2" xfId="0" applyNumberFormat="1" applyFont="1" applyFill="1" applyBorder="1" applyAlignment="1" applyProtection="1">
      <alignment horizontal="left" vertical="center" wrapText="1"/>
    </xf>
    <xf numFmtId="0" fontId="28" fillId="7" borderId="3" xfId="0" applyFont="1" applyFill="1" applyBorder="1" applyAlignment="1">
      <alignment horizontal="center"/>
    </xf>
    <xf numFmtId="0" fontId="21" fillId="2" borderId="0" xfId="2" applyFont="1" applyFill="1" applyAlignment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2" xfId="0" applyNumberFormat="1" applyFont="1" applyFill="1" applyBorder="1" applyAlignment="1" applyProtection="1">
      <alignment horizontal="center" vertical="center" wrapText="1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/>
    </xf>
    <xf numFmtId="0" fontId="35" fillId="2" borderId="2" xfId="0" applyNumberFormat="1" applyFont="1" applyFill="1" applyBorder="1" applyAlignment="1" applyProtection="1">
      <alignment horizontal="left" vertical="center" wrapTex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0" fontId="40" fillId="2" borderId="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</xf>
    <xf numFmtId="0" fontId="40" fillId="2" borderId="4" xfId="0" applyNumberFormat="1" applyFont="1" applyFill="1" applyBorder="1" applyAlignment="1" applyProtection="1">
      <alignment horizontal="center" vertical="center" wrapText="1"/>
    </xf>
    <xf numFmtId="0" fontId="35" fillId="2" borderId="1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4" xfId="0" applyNumberFormat="1" applyFont="1" applyFill="1" applyBorder="1" applyAlignment="1" applyProtection="1">
      <alignment horizontal="center" vertical="center" wrapText="1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2" borderId="2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center" vertical="center"/>
    </xf>
    <xf numFmtId="0" fontId="36" fillId="2" borderId="1" xfId="0" applyNumberFormat="1" applyFont="1" applyFill="1" applyBorder="1" applyAlignment="1" applyProtection="1">
      <alignment horizontal="center" vertical="center"/>
    </xf>
    <xf numFmtId="0" fontId="36" fillId="2" borderId="2" xfId="0" applyNumberFormat="1" applyFont="1" applyFill="1" applyBorder="1" applyAlignment="1" applyProtection="1">
      <alignment horizontal="center" vertical="center"/>
    </xf>
    <xf numFmtId="0" fontId="36" fillId="2" borderId="4" xfId="0" applyNumberFormat="1" applyFont="1" applyFill="1" applyBorder="1" applyAlignment="1" applyProtection="1">
      <alignment horizontal="center" vertical="center"/>
    </xf>
    <xf numFmtId="0" fontId="36" fillId="2" borderId="1" xfId="0" applyNumberFormat="1" applyFont="1" applyFill="1" applyBorder="1" applyAlignment="1" applyProtection="1">
      <alignment horizontal="left" vertical="center" wrapText="1" indent="1"/>
    </xf>
    <xf numFmtId="0" fontId="36" fillId="2" borderId="2" xfId="0" applyNumberFormat="1" applyFont="1" applyFill="1" applyBorder="1" applyAlignment="1" applyProtection="1">
      <alignment horizontal="left" vertical="center" wrapText="1" indent="1"/>
    </xf>
    <xf numFmtId="0" fontId="36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center" vertic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0" fontId="35" fillId="2" borderId="4" xfId="0" applyNumberFormat="1" applyFont="1" applyFill="1" applyBorder="1" applyAlignment="1" applyProtection="1">
      <alignment horizontal="center" vertical="center"/>
    </xf>
    <xf numFmtId="0" fontId="39" fillId="8" borderId="1" xfId="0" applyNumberFormat="1" applyFont="1" applyFill="1" applyBorder="1" applyAlignment="1" applyProtection="1">
      <alignment horizontal="left" vertical="center"/>
    </xf>
    <xf numFmtId="0" fontId="39" fillId="8" borderId="2" xfId="0" applyNumberFormat="1" applyFont="1" applyFill="1" applyBorder="1" applyAlignment="1" applyProtection="1">
      <alignment horizontal="left" vertical="center"/>
    </xf>
    <xf numFmtId="0" fontId="39" fillId="8" borderId="4" xfId="0" applyNumberFormat="1" applyFont="1" applyFill="1" applyBorder="1" applyAlignment="1" applyProtection="1">
      <alignment horizontal="left" vertical="center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6" fillId="2" borderId="1" xfId="0" applyNumberFormat="1" applyFont="1" applyFill="1" applyBorder="1" applyAlignment="1" applyProtection="1">
      <alignment horizontal="left" vertical="center" wrapText="1"/>
    </xf>
    <xf numFmtId="0" fontId="36" fillId="2" borderId="2" xfId="0" applyNumberFormat="1" applyFont="1" applyFill="1" applyBorder="1" applyAlignment="1" applyProtection="1">
      <alignment horizontal="left" vertical="center" wrapText="1"/>
    </xf>
    <xf numFmtId="0" fontId="36" fillId="2" borderId="4" xfId="0" applyNumberFormat="1" applyFont="1" applyFill="1" applyBorder="1" applyAlignment="1" applyProtection="1">
      <alignment horizontal="left" vertical="center" wrapText="1"/>
    </xf>
    <xf numFmtId="0" fontId="35" fillId="8" borderId="1" xfId="0" applyNumberFormat="1" applyFont="1" applyFill="1" applyBorder="1" applyAlignment="1" applyProtection="1">
      <alignment horizontal="left" vertical="center" wrapText="1"/>
    </xf>
    <xf numFmtId="0" fontId="35" fillId="8" borderId="2" xfId="0" applyNumberFormat="1" applyFont="1" applyFill="1" applyBorder="1" applyAlignment="1" applyProtection="1">
      <alignment horizontal="left" vertical="center" wrapText="1"/>
    </xf>
    <xf numFmtId="0" fontId="35" fillId="8" borderId="4" xfId="0" applyNumberFormat="1" applyFont="1" applyFill="1" applyBorder="1" applyAlignment="1" applyProtection="1">
      <alignment horizontal="left" vertical="center" wrapText="1"/>
    </xf>
    <xf numFmtId="0" fontId="39" fillId="2" borderId="1" xfId="0" applyNumberFormat="1" applyFont="1" applyFill="1" applyBorder="1" applyAlignment="1" applyProtection="1">
      <alignment horizontal="left" vertical="center" wrapText="1"/>
    </xf>
    <xf numFmtId="0" fontId="39" fillId="2" borderId="2" xfId="0" applyNumberFormat="1" applyFont="1" applyFill="1" applyBorder="1" applyAlignment="1" applyProtection="1">
      <alignment horizontal="left" vertical="center" wrapText="1"/>
    </xf>
    <xf numFmtId="0" fontId="39" fillId="2" borderId="4" xfId="0" applyNumberFormat="1" applyFont="1" applyFill="1" applyBorder="1" applyAlignment="1" applyProtection="1">
      <alignment horizontal="left" vertical="center" wrapText="1"/>
    </xf>
    <xf numFmtId="0" fontId="46" fillId="7" borderId="3" xfId="0" applyFont="1" applyFill="1" applyBorder="1" applyAlignment="1">
      <alignment horizontal="center" wrapText="1"/>
    </xf>
    <xf numFmtId="0" fontId="35" fillId="2" borderId="1" xfId="0" applyNumberFormat="1" applyFont="1" applyFill="1" applyBorder="1" applyAlignment="1" applyProtection="1">
      <alignment horizontal="left" vertical="center"/>
    </xf>
    <xf numFmtId="0" fontId="35" fillId="2" borderId="2" xfId="0" applyNumberFormat="1" applyFont="1" applyFill="1" applyBorder="1" applyAlignment="1" applyProtection="1">
      <alignment horizontal="left" vertical="center"/>
    </xf>
    <xf numFmtId="0" fontId="35" fillId="2" borderId="4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9" fillId="2" borderId="3" xfId="0" applyNumberFormat="1" applyFont="1" applyFill="1" applyBorder="1" applyAlignment="1" applyProtection="1">
      <alignment horizontal="left" vertical="center" wrapText="1"/>
    </xf>
    <xf numFmtId="0" fontId="35" fillId="6" borderId="1" xfId="0" applyNumberFormat="1" applyFont="1" applyFill="1" applyBorder="1" applyAlignment="1" applyProtection="1">
      <alignment horizontal="left" vertical="center" wrapText="1"/>
    </xf>
    <xf numFmtId="0" fontId="35" fillId="6" borderId="2" xfId="0" applyNumberFormat="1" applyFont="1" applyFill="1" applyBorder="1" applyAlignment="1" applyProtection="1">
      <alignment horizontal="left" vertical="center" wrapText="1"/>
    </xf>
    <xf numFmtId="0" fontId="35" fillId="6" borderId="4" xfId="0" applyNumberFormat="1" applyFont="1" applyFill="1" applyBorder="1" applyAlignment="1" applyProtection="1">
      <alignment horizontal="left" vertical="center" wrapText="1"/>
    </xf>
    <xf numFmtId="0" fontId="48" fillId="2" borderId="0" xfId="2" applyFont="1" applyFill="1" applyAlignment="1">
      <alignment horizontal="center" vertical="center" wrapText="1"/>
    </xf>
    <xf numFmtId="0" fontId="37" fillId="3" borderId="1" xfId="0" applyNumberFormat="1" applyFont="1" applyFill="1" applyBorder="1" applyAlignment="1" applyProtection="1">
      <alignment horizontal="center" vertical="center" wrapText="1"/>
    </xf>
    <xf numFmtId="0" fontId="37" fillId="3" borderId="2" xfId="0" applyNumberFormat="1" applyFont="1" applyFill="1" applyBorder="1" applyAlignment="1" applyProtection="1">
      <alignment horizontal="center" vertical="center" wrapText="1"/>
    </xf>
    <xf numFmtId="0" fontId="37" fillId="3" borderId="4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3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0" borderId="0" xfId="8" applyNumberFormat="1" applyFont="1" applyAlignment="1">
      <alignment horizontal="center"/>
    </xf>
    <xf numFmtId="0" fontId="15" fillId="0" borderId="0" xfId="8" applyNumberFormat="1" applyFont="1" applyAlignment="1">
      <alignment horizontal="center" wrapText="1"/>
    </xf>
    <xf numFmtId="0" fontId="16" fillId="0" borderId="0" xfId="8" applyFont="1" applyAlignment="1">
      <alignment horizontal="center" wrapText="1"/>
    </xf>
    <xf numFmtId="0" fontId="17" fillId="0" borderId="0" xfId="8" applyFont="1" applyAlignment="1">
      <alignment horizontal="center" wrapText="1"/>
    </xf>
  </cellXfs>
  <cellStyles count="9">
    <cellStyle name="Normal 2" xfId="8"/>
    <cellStyle name="Normalno" xfId="0" builtinId="0"/>
    <cellStyle name="Normalno 2" xfId="2"/>
    <cellStyle name="Normalno 2 2" xfId="3"/>
    <cellStyle name="Normalno 3" xfId="4"/>
    <cellStyle name="Normalno 3 2" xfId="1"/>
    <cellStyle name="Normalno 3 3" xfId="5"/>
    <cellStyle name="Normalno 4" xfId="6"/>
    <cellStyle name="Obično_List1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28" zoomScale="130" zoomScaleNormal="130" workbookViewId="0">
      <selection activeCell="O15" sqref="O15"/>
    </sheetView>
  </sheetViews>
  <sheetFormatPr defaultColWidth="9.140625" defaultRowHeight="12.75" x14ac:dyDescent="0.2"/>
  <cols>
    <col min="1" max="4" width="9.140625" style="18"/>
    <col min="5" max="5" width="16" style="18" customWidth="1"/>
    <col min="6" max="6" width="19.140625" style="18" customWidth="1"/>
    <col min="7" max="7" width="16" style="18" customWidth="1"/>
    <col min="8" max="8" width="25.28515625" style="18" customWidth="1"/>
    <col min="9" max="9" width="10.85546875" style="18" customWidth="1"/>
    <col min="10" max="10" width="10.140625" style="18" customWidth="1"/>
    <col min="11" max="16384" width="9.140625" style="18"/>
  </cols>
  <sheetData>
    <row r="1" spans="1:10" ht="42" customHeight="1" x14ac:dyDescent="0.2">
      <c r="A1" s="399" t="s">
        <v>325</v>
      </c>
      <c r="B1" s="399"/>
      <c r="C1" s="399"/>
      <c r="D1" s="399"/>
      <c r="E1" s="399"/>
      <c r="F1" s="399"/>
      <c r="G1" s="399"/>
      <c r="H1" s="399"/>
    </row>
    <row r="2" spans="1:10" ht="18" customHeight="1" x14ac:dyDescent="0.2">
      <c r="A2" s="19"/>
      <c r="B2" s="19"/>
      <c r="C2" s="19"/>
      <c r="D2" s="19"/>
      <c r="E2" s="19"/>
      <c r="F2" s="19"/>
      <c r="G2" s="19"/>
      <c r="H2" s="19"/>
    </row>
    <row r="3" spans="1:10" x14ac:dyDescent="0.2">
      <c r="A3" s="402" t="s">
        <v>26</v>
      </c>
      <c r="B3" s="402"/>
      <c r="C3" s="402"/>
      <c r="D3" s="402"/>
      <c r="E3" s="402"/>
      <c r="F3" s="402"/>
      <c r="G3" s="402"/>
      <c r="H3" s="404"/>
    </row>
    <row r="4" spans="1:10" x14ac:dyDescent="0.2">
      <c r="A4" s="19"/>
      <c r="B4" s="19"/>
      <c r="C4" s="19"/>
      <c r="D4" s="19"/>
      <c r="E4" s="19"/>
      <c r="F4" s="19"/>
      <c r="G4" s="19"/>
      <c r="H4" s="7"/>
    </row>
    <row r="5" spans="1:10" ht="18" customHeight="1" x14ac:dyDescent="0.2">
      <c r="A5" s="402" t="s">
        <v>30</v>
      </c>
      <c r="B5" s="403"/>
      <c r="C5" s="403"/>
      <c r="D5" s="403"/>
      <c r="E5" s="403"/>
      <c r="F5" s="403"/>
      <c r="G5" s="403"/>
      <c r="H5" s="403"/>
    </row>
    <row r="6" spans="1:10" x14ac:dyDescent="0.2">
      <c r="A6" s="139"/>
      <c r="B6" s="140"/>
      <c r="C6" s="140"/>
      <c r="D6" s="140"/>
      <c r="E6" s="141"/>
      <c r="F6" s="141"/>
      <c r="G6" s="141"/>
      <c r="H6" s="1"/>
    </row>
    <row r="7" spans="1:10" ht="25.5" x14ac:dyDescent="0.2">
      <c r="A7" s="129"/>
      <c r="B7" s="130"/>
      <c r="C7" s="130"/>
      <c r="D7" s="131"/>
      <c r="E7" s="132"/>
      <c r="F7" s="133" t="s">
        <v>97</v>
      </c>
      <c r="G7" s="134" t="s">
        <v>98</v>
      </c>
      <c r="H7" s="135" t="s">
        <v>194</v>
      </c>
      <c r="I7" s="311" t="s">
        <v>100</v>
      </c>
      <c r="J7" s="311" t="s">
        <v>100</v>
      </c>
    </row>
    <row r="8" spans="1:10" x14ac:dyDescent="0.2">
      <c r="A8" s="411">
        <v>1</v>
      </c>
      <c r="B8" s="412"/>
      <c r="C8" s="412"/>
      <c r="D8" s="412"/>
      <c r="E8" s="413"/>
      <c r="F8" s="133">
        <v>2</v>
      </c>
      <c r="G8" s="134">
        <v>3</v>
      </c>
      <c r="H8" s="135">
        <v>4</v>
      </c>
      <c r="I8" s="311" t="s">
        <v>243</v>
      </c>
      <c r="J8" s="311" t="s">
        <v>244</v>
      </c>
    </row>
    <row r="9" spans="1:10" x14ac:dyDescent="0.2">
      <c r="A9" s="405" t="s">
        <v>0</v>
      </c>
      <c r="B9" s="406"/>
      <c r="C9" s="406"/>
      <c r="D9" s="406"/>
      <c r="E9" s="407"/>
      <c r="F9" s="313">
        <f t="shared" ref="F9:G9" si="0">F10</f>
        <v>3902696.45</v>
      </c>
      <c r="G9" s="313">
        <f t="shared" si="0"/>
        <v>4917550.7</v>
      </c>
      <c r="H9" s="313">
        <f>H10</f>
        <v>2211341.34</v>
      </c>
      <c r="I9" s="314">
        <f>(H9/F9)*100</f>
        <v>56.661884118607276</v>
      </c>
      <c r="J9" s="314">
        <f>(H9/G9)*100</f>
        <v>44.968348572389907</v>
      </c>
    </row>
    <row r="10" spans="1:10" x14ac:dyDescent="0.2">
      <c r="A10" s="408" t="s">
        <v>1</v>
      </c>
      <c r="B10" s="401"/>
      <c r="C10" s="401"/>
      <c r="D10" s="401"/>
      <c r="E10" s="409"/>
      <c r="F10" s="153">
        <v>3902696.45</v>
      </c>
      <c r="G10" s="153">
        <v>4917550.7</v>
      </c>
      <c r="H10" s="12">
        <v>2211341.34</v>
      </c>
      <c r="I10" s="312">
        <f t="shared" ref="I10:I15" si="1">(H10/F10)*100</f>
        <v>56.661884118607276</v>
      </c>
      <c r="J10" s="312">
        <f t="shared" ref="J10:J15" si="2">(H10/G10)*100</f>
        <v>44.968348572389907</v>
      </c>
    </row>
    <row r="11" spans="1:10" x14ac:dyDescent="0.2">
      <c r="A11" s="410" t="s">
        <v>2</v>
      </c>
      <c r="B11" s="409"/>
      <c r="C11" s="409"/>
      <c r="D11" s="409"/>
      <c r="E11" s="409"/>
      <c r="F11" s="153">
        <v>0</v>
      </c>
      <c r="G11" s="153">
        <v>0</v>
      </c>
      <c r="H11" s="12">
        <v>0</v>
      </c>
      <c r="I11" s="312" t="e">
        <f t="shared" si="1"/>
        <v>#DIV/0!</v>
      </c>
      <c r="J11" s="312" t="e">
        <f t="shared" si="2"/>
        <v>#DIV/0!</v>
      </c>
    </row>
    <row r="12" spans="1:10" x14ac:dyDescent="0.2">
      <c r="A12" s="315" t="s">
        <v>3</v>
      </c>
      <c r="B12" s="316"/>
      <c r="C12" s="316" t="s">
        <v>224</v>
      </c>
      <c r="D12" s="316"/>
      <c r="E12" s="316"/>
      <c r="F12" s="313">
        <f t="shared" ref="F12:G12" si="3">SUM(F13:F14)</f>
        <v>4075540.42</v>
      </c>
      <c r="G12" s="313">
        <f t="shared" si="3"/>
        <v>4917550.7</v>
      </c>
      <c r="H12" s="313">
        <f>SUM(H13:H14)</f>
        <v>2313385.27</v>
      </c>
      <c r="I12" s="314">
        <f t="shared" si="1"/>
        <v>56.762662901034368</v>
      </c>
      <c r="J12" s="314">
        <f t="shared" si="2"/>
        <v>47.043445225689283</v>
      </c>
    </row>
    <row r="13" spans="1:10" x14ac:dyDescent="0.2">
      <c r="A13" s="400" t="s">
        <v>4</v>
      </c>
      <c r="B13" s="401"/>
      <c r="C13" s="401"/>
      <c r="D13" s="401"/>
      <c r="E13" s="401"/>
      <c r="F13" s="154">
        <v>3927266.85</v>
      </c>
      <c r="G13" s="154">
        <v>4781150.7</v>
      </c>
      <c r="H13" s="12">
        <v>2310682.02</v>
      </c>
      <c r="I13" s="312">
        <f t="shared" si="1"/>
        <v>58.836898745497777</v>
      </c>
      <c r="J13" s="312">
        <f t="shared" si="2"/>
        <v>48.328993687649287</v>
      </c>
    </row>
    <row r="14" spans="1:10" x14ac:dyDescent="0.2">
      <c r="A14" s="417" t="s">
        <v>5</v>
      </c>
      <c r="B14" s="409"/>
      <c r="C14" s="409"/>
      <c r="D14" s="409"/>
      <c r="E14" s="409"/>
      <c r="F14" s="153">
        <v>148273.57</v>
      </c>
      <c r="G14" s="153">
        <v>136400</v>
      </c>
      <c r="H14" s="136">
        <v>2703.25</v>
      </c>
      <c r="I14" s="312">
        <f t="shared" si="1"/>
        <v>1.8231502755346081</v>
      </c>
      <c r="J14" s="312">
        <f t="shared" si="2"/>
        <v>1.9818548387096773</v>
      </c>
    </row>
    <row r="15" spans="1:10" x14ac:dyDescent="0.2">
      <c r="A15" s="415" t="s">
        <v>6</v>
      </c>
      <c r="B15" s="416"/>
      <c r="C15" s="416"/>
      <c r="D15" s="416"/>
      <c r="E15" s="416"/>
      <c r="F15" s="317">
        <f>F9-F12</f>
        <v>-172843.96999999974</v>
      </c>
      <c r="G15" s="317">
        <f t="shared" ref="G15:H15" si="4">G9-G12</f>
        <v>0</v>
      </c>
      <c r="H15" s="317">
        <f t="shared" si="4"/>
        <v>-102043.93000000017</v>
      </c>
      <c r="I15" s="314">
        <f t="shared" si="1"/>
        <v>59.038177611865962</v>
      </c>
      <c r="J15" s="314" t="e">
        <f t="shared" si="2"/>
        <v>#DIV/0!</v>
      </c>
    </row>
    <row r="16" spans="1:10" x14ac:dyDescent="0.2">
      <c r="A16" s="19"/>
      <c r="B16" s="8"/>
      <c r="C16" s="8"/>
      <c r="D16" s="8"/>
      <c r="E16" s="8"/>
      <c r="F16" s="8"/>
      <c r="G16" s="8"/>
      <c r="H16" s="137"/>
    </row>
    <row r="17" spans="1:8" ht="18" customHeight="1" x14ac:dyDescent="0.2">
      <c r="A17" s="402" t="s">
        <v>31</v>
      </c>
      <c r="B17" s="403"/>
      <c r="C17" s="403"/>
      <c r="D17" s="403"/>
      <c r="E17" s="403"/>
      <c r="F17" s="403"/>
      <c r="G17" s="403"/>
      <c r="H17" s="403"/>
    </row>
    <row r="18" spans="1:8" x14ac:dyDescent="0.2">
      <c r="A18" s="19"/>
      <c r="B18" s="8"/>
      <c r="C18" s="8"/>
      <c r="D18" s="8"/>
      <c r="E18" s="8"/>
      <c r="F18" s="8"/>
      <c r="G18" s="8"/>
      <c r="H18" s="137"/>
    </row>
    <row r="19" spans="1:8" ht="25.5" x14ac:dyDescent="0.2">
      <c r="A19" s="129"/>
      <c r="B19" s="130"/>
      <c r="C19" s="130"/>
      <c r="D19" s="131"/>
      <c r="E19" s="132"/>
      <c r="F19" s="133" t="s">
        <v>97</v>
      </c>
      <c r="G19" s="134" t="s">
        <v>98</v>
      </c>
      <c r="H19" s="135" t="s">
        <v>99</v>
      </c>
    </row>
    <row r="20" spans="1:8" ht="15.75" customHeight="1" x14ac:dyDescent="0.2">
      <c r="A20" s="408" t="s">
        <v>8</v>
      </c>
      <c r="B20" s="414"/>
      <c r="C20" s="414"/>
      <c r="D20" s="414"/>
      <c r="E20" s="414"/>
      <c r="F20" s="159">
        <v>0</v>
      </c>
      <c r="G20" s="159">
        <v>0</v>
      </c>
      <c r="H20" s="136">
        <v>0</v>
      </c>
    </row>
    <row r="21" spans="1:8" x14ac:dyDescent="0.2">
      <c r="A21" s="408" t="s">
        <v>9</v>
      </c>
      <c r="B21" s="401"/>
      <c r="C21" s="401"/>
      <c r="D21" s="401"/>
      <c r="E21" s="401"/>
      <c r="F21" s="160">
        <v>0</v>
      </c>
      <c r="G21" s="160">
        <v>0</v>
      </c>
      <c r="H21" s="136">
        <v>0</v>
      </c>
    </row>
    <row r="22" spans="1:8" x14ac:dyDescent="0.2">
      <c r="A22" s="415" t="s">
        <v>10</v>
      </c>
      <c r="B22" s="416"/>
      <c r="C22" s="416"/>
      <c r="D22" s="416"/>
      <c r="E22" s="416"/>
      <c r="F22" s="318">
        <v>0</v>
      </c>
      <c r="G22" s="318">
        <v>0</v>
      </c>
      <c r="H22" s="313">
        <v>0</v>
      </c>
    </row>
    <row r="23" spans="1:8" x14ac:dyDescent="0.2">
      <c r="A23" s="142"/>
      <c r="B23" s="8"/>
      <c r="C23" s="8"/>
      <c r="D23" s="8"/>
      <c r="E23" s="8"/>
      <c r="F23" s="8"/>
      <c r="G23" s="8"/>
      <c r="H23" s="137"/>
    </row>
    <row r="24" spans="1:8" ht="18" customHeight="1" x14ac:dyDescent="0.2">
      <c r="A24" s="402" t="s">
        <v>36</v>
      </c>
      <c r="B24" s="403"/>
      <c r="C24" s="403"/>
      <c r="D24" s="403"/>
      <c r="E24" s="403"/>
      <c r="F24" s="403"/>
      <c r="G24" s="403"/>
      <c r="H24" s="403"/>
    </row>
    <row r="25" spans="1:8" x14ac:dyDescent="0.2">
      <c r="A25" s="142"/>
      <c r="B25" s="8"/>
      <c r="C25" s="8"/>
      <c r="D25" s="8"/>
      <c r="E25" s="8"/>
      <c r="F25" s="8"/>
      <c r="G25" s="8"/>
      <c r="H25" s="137"/>
    </row>
    <row r="26" spans="1:8" ht="25.5" x14ac:dyDescent="0.2">
      <c r="A26" s="129"/>
      <c r="B26" s="130"/>
      <c r="C26" s="130"/>
      <c r="D26" s="131"/>
      <c r="E26" s="132"/>
      <c r="F26" s="133" t="s">
        <v>97</v>
      </c>
      <c r="G26" s="157" t="s">
        <v>98</v>
      </c>
      <c r="H26" s="135" t="s">
        <v>99</v>
      </c>
    </row>
    <row r="27" spans="1:8" x14ac:dyDescent="0.2">
      <c r="A27" s="420" t="s">
        <v>32</v>
      </c>
      <c r="B27" s="421"/>
      <c r="C27" s="421"/>
      <c r="D27" s="421"/>
      <c r="E27" s="421"/>
      <c r="F27" s="155">
        <v>0</v>
      </c>
      <c r="G27" s="161">
        <v>0</v>
      </c>
      <c r="H27" s="138">
        <v>0</v>
      </c>
    </row>
    <row r="28" spans="1:8" ht="30" customHeight="1" x14ac:dyDescent="0.2">
      <c r="A28" s="422" t="s">
        <v>7</v>
      </c>
      <c r="B28" s="423"/>
      <c r="C28" s="423"/>
      <c r="D28" s="423"/>
      <c r="E28" s="423"/>
      <c r="F28" s="319">
        <v>0</v>
      </c>
      <c r="G28" s="320">
        <v>0</v>
      </c>
      <c r="H28" s="321">
        <v>-102043.93</v>
      </c>
    </row>
    <row r="29" spans="1:8" x14ac:dyDescent="0.2">
      <c r="F29" s="156"/>
    </row>
    <row r="30" spans="1:8" x14ac:dyDescent="0.2">
      <c r="F30" s="156"/>
    </row>
    <row r="31" spans="1:8" x14ac:dyDescent="0.2">
      <c r="A31" s="400" t="s">
        <v>11</v>
      </c>
      <c r="B31" s="401"/>
      <c r="C31" s="401"/>
      <c r="D31" s="401"/>
      <c r="E31" s="401"/>
      <c r="F31" s="158">
        <f>F15+F28</f>
        <v>-172843.96999999974</v>
      </c>
      <c r="G31" s="158">
        <v>0</v>
      </c>
      <c r="H31" s="158">
        <f>H27+H28</f>
        <v>-102043.93</v>
      </c>
    </row>
    <row r="32" spans="1:8" ht="11.25" customHeight="1" x14ac:dyDescent="0.2">
      <c r="A32" s="143"/>
      <c r="B32" s="144"/>
      <c r="C32" s="144"/>
      <c r="D32" s="144"/>
      <c r="E32" s="144"/>
      <c r="F32" s="144"/>
      <c r="G32" s="144"/>
      <c r="H32" s="145"/>
    </row>
    <row r="33" spans="1:8" ht="24.95" customHeight="1" x14ac:dyDescent="0.2">
      <c r="A33" s="418"/>
      <c r="B33" s="419"/>
      <c r="C33" s="419"/>
      <c r="D33" s="419"/>
      <c r="E33" s="419"/>
      <c r="F33" s="419"/>
      <c r="G33" s="419"/>
      <c r="H33" s="419"/>
    </row>
    <row r="34" spans="1:8" ht="24.95" customHeight="1" x14ac:dyDescent="0.2"/>
    <row r="35" spans="1:8" ht="24.95" customHeight="1" x14ac:dyDescent="0.2">
      <c r="A35" s="418"/>
      <c r="B35" s="419"/>
      <c r="C35" s="419"/>
      <c r="D35" s="419"/>
      <c r="E35" s="419"/>
      <c r="F35" s="419"/>
      <c r="G35" s="419"/>
      <c r="H35" s="419"/>
    </row>
    <row r="36" spans="1:8" ht="24.95" customHeight="1" x14ac:dyDescent="0.2"/>
    <row r="37" spans="1:8" ht="24.95" customHeight="1" x14ac:dyDescent="0.2">
      <c r="A37" s="418"/>
      <c r="B37" s="419"/>
      <c r="C37" s="419"/>
      <c r="D37" s="419"/>
      <c r="E37" s="419"/>
      <c r="F37" s="419"/>
      <c r="G37" s="419"/>
      <c r="H37" s="419"/>
    </row>
  </sheetData>
  <mergeCells count="21">
    <mergeCell ref="A37:H37"/>
    <mergeCell ref="A24:H24"/>
    <mergeCell ref="A33:H33"/>
    <mergeCell ref="A31:E31"/>
    <mergeCell ref="A35:H35"/>
    <mergeCell ref="A27:E27"/>
    <mergeCell ref="A28:E28"/>
    <mergeCell ref="A20:E20"/>
    <mergeCell ref="A21:E21"/>
    <mergeCell ref="A22:E22"/>
    <mergeCell ref="A14:E14"/>
    <mergeCell ref="A15:E15"/>
    <mergeCell ref="A1:H1"/>
    <mergeCell ref="A13:E13"/>
    <mergeCell ref="A5:H5"/>
    <mergeCell ref="A17:H17"/>
    <mergeCell ref="A3:H3"/>
    <mergeCell ref="A9:E9"/>
    <mergeCell ref="A10:E10"/>
    <mergeCell ref="A11:E11"/>
    <mergeCell ref="A8:E8"/>
  </mergeCells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7"/>
  <sheetViews>
    <sheetView zoomScale="120" zoomScaleNormal="120" workbookViewId="0">
      <selection activeCell="I377" sqref="A1:I377"/>
    </sheetView>
  </sheetViews>
  <sheetFormatPr defaultColWidth="9.140625" defaultRowHeight="12" x14ac:dyDescent="0.2"/>
  <cols>
    <col min="1" max="1" width="7.42578125" style="22" bestFit="1" customWidth="1"/>
    <col min="2" max="2" width="8.42578125" style="22" bestFit="1" customWidth="1"/>
    <col min="3" max="3" width="7.7109375" style="22" bestFit="1" customWidth="1"/>
    <col min="4" max="4" width="34.140625" style="22" customWidth="1"/>
    <col min="5" max="7" width="20.7109375" style="22" customWidth="1"/>
    <col min="8" max="9" width="12.7109375" style="65" customWidth="1"/>
    <col min="10" max="16384" width="9.140625" style="22"/>
  </cols>
  <sheetData>
    <row r="1" spans="1:9" ht="42" customHeight="1" x14ac:dyDescent="0.2">
      <c r="A1" s="425" t="s">
        <v>324</v>
      </c>
      <c r="B1" s="425"/>
      <c r="C1" s="425"/>
      <c r="D1" s="425"/>
      <c r="E1" s="425"/>
      <c r="F1" s="425"/>
      <c r="G1" s="425"/>
      <c r="H1" s="425"/>
      <c r="I1" s="21"/>
    </row>
    <row r="2" spans="1:9" ht="18" customHeight="1" x14ac:dyDescent="0.2">
      <c r="A2" s="23"/>
      <c r="B2" s="23"/>
      <c r="C2" s="23"/>
      <c r="D2" s="23"/>
      <c r="E2" s="148"/>
      <c r="F2" s="23"/>
      <c r="G2" s="23"/>
      <c r="H2" s="23"/>
      <c r="I2" s="179"/>
    </row>
    <row r="3" spans="1:9" x14ac:dyDescent="0.2">
      <c r="A3" s="429" t="s">
        <v>26</v>
      </c>
      <c r="B3" s="429"/>
      <c r="C3" s="429"/>
      <c r="D3" s="429"/>
      <c r="E3" s="429"/>
      <c r="F3" s="429"/>
      <c r="G3" s="432"/>
      <c r="H3" s="432"/>
      <c r="I3" s="22"/>
    </row>
    <row r="4" spans="1:9" x14ac:dyDescent="0.2">
      <c r="A4" s="23"/>
      <c r="B4" s="23"/>
      <c r="C4" s="23"/>
      <c r="D4" s="23"/>
      <c r="E4" s="149"/>
      <c r="F4" s="23"/>
      <c r="G4" s="24"/>
      <c r="H4" s="25"/>
      <c r="I4" s="25"/>
    </row>
    <row r="5" spans="1:9" ht="18" customHeight="1" x14ac:dyDescent="0.2">
      <c r="A5" s="429" t="s">
        <v>12</v>
      </c>
      <c r="B5" s="433"/>
      <c r="C5" s="433"/>
      <c r="D5" s="433"/>
      <c r="E5" s="433"/>
      <c r="F5" s="433"/>
      <c r="G5" s="433"/>
      <c r="H5" s="433"/>
      <c r="I5" s="22"/>
    </row>
    <row r="6" spans="1:9" x14ac:dyDescent="0.2">
      <c r="A6" s="23"/>
      <c r="B6" s="23"/>
      <c r="C6" s="23"/>
      <c r="D6" s="23"/>
      <c r="E6" s="149"/>
      <c r="F6" s="23"/>
      <c r="G6" s="24"/>
      <c r="H6" s="25"/>
      <c r="I6" s="25"/>
    </row>
    <row r="7" spans="1:9" x14ac:dyDescent="0.2">
      <c r="A7" s="429" t="s">
        <v>1</v>
      </c>
      <c r="B7" s="430"/>
      <c r="C7" s="430"/>
      <c r="D7" s="430"/>
      <c r="E7" s="430"/>
      <c r="F7" s="430"/>
      <c r="G7" s="430"/>
      <c r="H7" s="430"/>
      <c r="I7" s="22"/>
    </row>
    <row r="8" spans="1:9" x14ac:dyDescent="0.2">
      <c r="A8" s="23"/>
      <c r="B8" s="23"/>
      <c r="C8" s="23"/>
      <c r="D8" s="23"/>
      <c r="E8" s="26"/>
      <c r="F8" s="26"/>
      <c r="G8" s="26"/>
      <c r="H8" s="26"/>
      <c r="I8" s="26"/>
    </row>
    <row r="9" spans="1:9" ht="36" x14ac:dyDescent="0.2">
      <c r="A9" s="27" t="s">
        <v>13</v>
      </c>
      <c r="B9" s="28" t="s">
        <v>108</v>
      </c>
      <c r="C9" s="28" t="s">
        <v>15</v>
      </c>
      <c r="D9" s="28" t="s">
        <v>101</v>
      </c>
      <c r="E9" s="27" t="s">
        <v>97</v>
      </c>
      <c r="F9" s="27" t="s">
        <v>98</v>
      </c>
      <c r="G9" s="27" t="s">
        <v>99</v>
      </c>
      <c r="H9" s="27" t="s">
        <v>100</v>
      </c>
      <c r="I9" s="27" t="s">
        <v>100</v>
      </c>
    </row>
    <row r="10" spans="1:9" x14ac:dyDescent="0.2">
      <c r="A10" s="426">
        <v>1</v>
      </c>
      <c r="B10" s="427"/>
      <c r="C10" s="427"/>
      <c r="D10" s="428"/>
      <c r="E10" s="29">
        <v>2</v>
      </c>
      <c r="F10" s="29">
        <v>3</v>
      </c>
      <c r="G10" s="29">
        <v>4</v>
      </c>
      <c r="H10" s="29" t="s">
        <v>243</v>
      </c>
      <c r="I10" s="29" t="s">
        <v>244</v>
      </c>
    </row>
    <row r="11" spans="1:9" ht="15.75" customHeight="1" x14ac:dyDescent="0.2">
      <c r="A11" s="30">
        <v>6</v>
      </c>
      <c r="B11" s="30"/>
      <c r="C11" s="30"/>
      <c r="D11" s="30" t="s">
        <v>16</v>
      </c>
      <c r="E11" s="31">
        <f>E14+E16+E22+E26+E30+E34+E38+E43+E48</f>
        <v>3902696.4499999993</v>
      </c>
      <c r="F11" s="31">
        <f>F14+F16+F22+F26+F30+F34+F38+F43+F48</f>
        <v>4917550.6999999993</v>
      </c>
      <c r="G11" s="31">
        <f>SUM(G12+G25+G29+G33+G42)</f>
        <v>2211341.34</v>
      </c>
      <c r="H11" s="393">
        <f>(G11/E11)*100</f>
        <v>56.66188411860729</v>
      </c>
      <c r="I11" s="393">
        <f>(G11/F11)*100</f>
        <v>44.968348572389914</v>
      </c>
    </row>
    <row r="12" spans="1:9" s="32" customFormat="1" ht="24" x14ac:dyDescent="0.2">
      <c r="A12" s="219"/>
      <c r="B12" s="220">
        <v>63</v>
      </c>
      <c r="C12" s="220"/>
      <c r="D12" s="220" t="s">
        <v>33</v>
      </c>
      <c r="E12" s="221">
        <f>SUM(E14+E17+E20+E23)</f>
        <v>3481425.26</v>
      </c>
      <c r="F12" s="221">
        <f>SUM(F14+F17+F20+F23)</f>
        <v>4378334.18</v>
      </c>
      <c r="G12" s="221">
        <f>SUM(G14+G17+G20+G23)</f>
        <v>1797987.55</v>
      </c>
      <c r="H12" s="230">
        <f t="shared" ref="H12:H48" si="0">(G12/E12)*100</f>
        <v>51.64515724804042</v>
      </c>
      <c r="I12" s="230">
        <f t="shared" ref="I12:I48" si="1">(G12/F12)*100</f>
        <v>41.065562291090359</v>
      </c>
    </row>
    <row r="13" spans="1:9" s="34" customFormat="1" x14ac:dyDescent="0.2">
      <c r="A13" s="33"/>
      <c r="B13" s="33"/>
      <c r="C13" s="33">
        <v>530</v>
      </c>
      <c r="D13" s="33" t="s">
        <v>220</v>
      </c>
      <c r="E13" s="183">
        <f>E14</f>
        <v>0</v>
      </c>
      <c r="F13" s="183">
        <v>0</v>
      </c>
      <c r="G13" s="183">
        <f>G14</f>
        <v>0</v>
      </c>
      <c r="H13" s="184" t="e">
        <f t="shared" si="0"/>
        <v>#DIV/0!</v>
      </c>
      <c r="I13" s="184" t="e">
        <f t="shared" si="1"/>
        <v>#DIV/0!</v>
      </c>
    </row>
    <row r="14" spans="1:9" s="37" customFormat="1" ht="24" x14ac:dyDescent="0.2">
      <c r="A14" s="35"/>
      <c r="B14" s="35">
        <v>634</v>
      </c>
      <c r="C14" s="35"/>
      <c r="D14" s="35" t="s">
        <v>196</v>
      </c>
      <c r="E14" s="36">
        <f>E15</f>
        <v>0</v>
      </c>
      <c r="F14" s="36">
        <v>0</v>
      </c>
      <c r="G14" s="36">
        <f>G15</f>
        <v>0</v>
      </c>
      <c r="H14" s="184" t="e">
        <f t="shared" si="0"/>
        <v>#DIV/0!</v>
      </c>
      <c r="I14" s="184" t="e">
        <f t="shared" si="1"/>
        <v>#DIV/0!</v>
      </c>
    </row>
    <row r="15" spans="1:9" s="39" customFormat="1" ht="24" x14ac:dyDescent="0.2">
      <c r="A15" s="35"/>
      <c r="B15" s="13">
        <v>6341</v>
      </c>
      <c r="C15" s="13"/>
      <c r="D15" s="13" t="s">
        <v>197</v>
      </c>
      <c r="E15" s="38">
        <v>0</v>
      </c>
      <c r="F15" s="38">
        <v>0</v>
      </c>
      <c r="G15" s="38">
        <v>0</v>
      </c>
      <c r="H15" s="184" t="e">
        <f t="shared" si="0"/>
        <v>#DIV/0!</v>
      </c>
      <c r="I15" s="184" t="e">
        <f t="shared" si="1"/>
        <v>#DIV/0!</v>
      </c>
    </row>
    <row r="16" spans="1:9" s="41" customFormat="1" x14ac:dyDescent="0.2">
      <c r="A16" s="40"/>
      <c r="B16" s="185"/>
      <c r="C16" s="185">
        <v>57</v>
      </c>
      <c r="D16" s="185" t="s">
        <v>47</v>
      </c>
      <c r="E16" s="186">
        <f>E17+E20</f>
        <v>3423547.88</v>
      </c>
      <c r="F16" s="186">
        <f t="shared" ref="F16:G16" si="2">F17+F20</f>
        <v>4248650.37</v>
      </c>
      <c r="G16" s="186">
        <f t="shared" si="2"/>
        <v>1790493.24</v>
      </c>
      <c r="H16" s="184">
        <f t="shared" si="0"/>
        <v>52.299348592723639</v>
      </c>
      <c r="I16" s="184">
        <f t="shared" si="1"/>
        <v>42.142635521218466</v>
      </c>
    </row>
    <row r="17" spans="1:10" ht="24" x14ac:dyDescent="0.2">
      <c r="A17" s="14"/>
      <c r="B17" s="42">
        <v>636</v>
      </c>
      <c r="C17" s="43"/>
      <c r="D17" s="44" t="s">
        <v>103</v>
      </c>
      <c r="E17" s="45">
        <f>SUM(E18:E19)</f>
        <v>3414879.75</v>
      </c>
      <c r="F17" s="45">
        <f>SUM(F18:F19)</f>
        <v>4225765</v>
      </c>
      <c r="G17" s="46">
        <f>SUM(G18:G19)</f>
        <v>1790493.24</v>
      </c>
      <c r="H17" s="184">
        <f t="shared" si="0"/>
        <v>52.432102184564478</v>
      </c>
      <c r="I17" s="184">
        <f t="shared" si="1"/>
        <v>42.370866340177457</v>
      </c>
    </row>
    <row r="18" spans="1:10" ht="24" x14ac:dyDescent="0.2">
      <c r="A18" s="14"/>
      <c r="B18" s="14">
        <v>6361</v>
      </c>
      <c r="C18" s="43"/>
      <c r="D18" s="44" t="s">
        <v>104</v>
      </c>
      <c r="E18" s="45">
        <v>3386761.95</v>
      </c>
      <c r="F18" s="45">
        <v>4193765</v>
      </c>
      <c r="G18" s="45">
        <v>1790493.24</v>
      </c>
      <c r="H18" s="184">
        <f t="shared" si="0"/>
        <v>52.867407465706286</v>
      </c>
      <c r="I18" s="184">
        <f t="shared" si="1"/>
        <v>42.694171943349232</v>
      </c>
    </row>
    <row r="19" spans="1:10" ht="24" x14ac:dyDescent="0.2">
      <c r="A19" s="14"/>
      <c r="B19" s="14">
        <v>6362</v>
      </c>
      <c r="C19" s="43"/>
      <c r="D19" s="44" t="s">
        <v>105</v>
      </c>
      <c r="E19" s="45">
        <v>28117.8</v>
      </c>
      <c r="F19" s="45">
        <v>32000</v>
      </c>
      <c r="G19" s="45">
        <v>0</v>
      </c>
      <c r="H19" s="184">
        <f t="shared" si="0"/>
        <v>0</v>
      </c>
      <c r="I19" s="184">
        <f t="shared" si="1"/>
        <v>0</v>
      </c>
    </row>
    <row r="20" spans="1:10" ht="24" x14ac:dyDescent="0.2">
      <c r="A20" s="14"/>
      <c r="B20" s="42">
        <v>639</v>
      </c>
      <c r="C20" s="43"/>
      <c r="D20" s="44" t="s">
        <v>106</v>
      </c>
      <c r="E20" s="46">
        <f>E21</f>
        <v>8668.1299999999992</v>
      </c>
      <c r="F20" s="46">
        <f>F21</f>
        <v>22885.37</v>
      </c>
      <c r="G20" s="46">
        <f>G21</f>
        <v>0</v>
      </c>
      <c r="H20" s="184">
        <f t="shared" si="0"/>
        <v>0</v>
      </c>
      <c r="I20" s="184">
        <f t="shared" si="1"/>
        <v>0</v>
      </c>
      <c r="J20" s="47"/>
    </row>
    <row r="21" spans="1:10" ht="24" x14ac:dyDescent="0.2">
      <c r="A21" s="14"/>
      <c r="B21" s="14">
        <v>6391</v>
      </c>
      <c r="C21" s="43"/>
      <c r="D21" s="44" t="s">
        <v>107</v>
      </c>
      <c r="E21" s="45">
        <v>8668.1299999999992</v>
      </c>
      <c r="F21" s="45">
        <v>22885.37</v>
      </c>
      <c r="G21" s="45">
        <v>0</v>
      </c>
      <c r="H21" s="184">
        <f t="shared" si="0"/>
        <v>0</v>
      </c>
      <c r="I21" s="184">
        <f t="shared" si="1"/>
        <v>0</v>
      </c>
      <c r="J21" s="47"/>
    </row>
    <row r="22" spans="1:10" s="187" customFormat="1" x14ac:dyDescent="0.2">
      <c r="A22" s="185"/>
      <c r="B22" s="185"/>
      <c r="C22" s="185">
        <v>5402</v>
      </c>
      <c r="D22" s="185" t="s">
        <v>51</v>
      </c>
      <c r="E22" s="186">
        <f t="shared" ref="E22:G23" si="3">E23</f>
        <v>57877.38</v>
      </c>
      <c r="F22" s="186">
        <f t="shared" si="3"/>
        <v>129683.81</v>
      </c>
      <c r="G22" s="186">
        <f t="shared" si="3"/>
        <v>7494.31</v>
      </c>
      <c r="H22" s="184">
        <f t="shared" si="0"/>
        <v>12.948599262786257</v>
      </c>
      <c r="I22" s="184">
        <f t="shared" si="1"/>
        <v>5.7789094876222418</v>
      </c>
      <c r="J22" s="204"/>
    </row>
    <row r="23" spans="1:10" ht="24" x14ac:dyDescent="0.2">
      <c r="A23" s="14"/>
      <c r="B23" s="42">
        <v>639</v>
      </c>
      <c r="C23" s="14"/>
      <c r="D23" s="44" t="s">
        <v>106</v>
      </c>
      <c r="E23" s="46">
        <f t="shared" si="3"/>
        <v>57877.38</v>
      </c>
      <c r="F23" s="46">
        <f t="shared" si="3"/>
        <v>129683.81</v>
      </c>
      <c r="G23" s="46">
        <f t="shared" si="3"/>
        <v>7494.31</v>
      </c>
      <c r="H23" s="184">
        <f t="shared" si="0"/>
        <v>12.948599262786257</v>
      </c>
      <c r="I23" s="184">
        <f t="shared" si="1"/>
        <v>5.7789094876222418</v>
      </c>
      <c r="J23" s="47"/>
    </row>
    <row r="24" spans="1:10" ht="36" x14ac:dyDescent="0.2">
      <c r="A24" s="14"/>
      <c r="B24" s="14">
        <v>6393</v>
      </c>
      <c r="C24" s="14"/>
      <c r="D24" s="44" t="s">
        <v>109</v>
      </c>
      <c r="E24" s="45">
        <v>57877.38</v>
      </c>
      <c r="F24" s="45">
        <v>129683.81</v>
      </c>
      <c r="G24" s="45">
        <v>7494.31</v>
      </c>
      <c r="H24" s="184">
        <f t="shared" si="0"/>
        <v>12.948599262786257</v>
      </c>
      <c r="I24" s="184">
        <f t="shared" si="1"/>
        <v>5.7789094876222418</v>
      </c>
      <c r="J24" s="47"/>
    </row>
    <row r="25" spans="1:10" x14ac:dyDescent="0.2">
      <c r="A25" s="222"/>
      <c r="B25" s="222">
        <v>64</v>
      </c>
      <c r="C25" s="223"/>
      <c r="D25" s="222" t="s">
        <v>37</v>
      </c>
      <c r="E25" s="224">
        <f t="shared" ref="E25:F25" si="4">E26</f>
        <v>7.0000000000000007E-2</v>
      </c>
      <c r="F25" s="224">
        <f t="shared" si="4"/>
        <v>0</v>
      </c>
      <c r="G25" s="224">
        <f t="shared" ref="G25" si="5">G26</f>
        <v>0</v>
      </c>
      <c r="H25" s="230">
        <f t="shared" si="0"/>
        <v>0</v>
      </c>
      <c r="I25" s="230" t="e">
        <f t="shared" si="1"/>
        <v>#DIV/0!</v>
      </c>
      <c r="J25" s="47"/>
    </row>
    <row r="26" spans="1:10" s="41" customFormat="1" x14ac:dyDescent="0.2">
      <c r="A26" s="40"/>
      <c r="B26" s="185"/>
      <c r="C26" s="185">
        <v>31</v>
      </c>
      <c r="D26" s="185" t="s">
        <v>48</v>
      </c>
      <c r="E26" s="186">
        <f>E27</f>
        <v>7.0000000000000007E-2</v>
      </c>
      <c r="F26" s="186">
        <f>F27</f>
        <v>0</v>
      </c>
      <c r="G26" s="186">
        <f>G27</f>
        <v>0</v>
      </c>
      <c r="H26" s="184">
        <f t="shared" si="0"/>
        <v>0</v>
      </c>
      <c r="I26" s="184" t="e">
        <f t="shared" si="1"/>
        <v>#DIV/0!</v>
      </c>
    </row>
    <row r="27" spans="1:10" x14ac:dyDescent="0.2">
      <c r="A27" s="14"/>
      <c r="B27" s="42">
        <v>641</v>
      </c>
      <c r="C27" s="43"/>
      <c r="D27" s="14" t="s">
        <v>110</v>
      </c>
      <c r="E27" s="46">
        <f>E28</f>
        <v>7.0000000000000007E-2</v>
      </c>
      <c r="F27" s="45">
        <v>0</v>
      </c>
      <c r="G27" s="46">
        <f>G28</f>
        <v>0</v>
      </c>
      <c r="H27" s="184">
        <f t="shared" si="0"/>
        <v>0</v>
      </c>
      <c r="I27" s="184" t="e">
        <f t="shared" si="1"/>
        <v>#DIV/0!</v>
      </c>
    </row>
    <row r="28" spans="1:10" ht="24" x14ac:dyDescent="0.2">
      <c r="A28" s="14"/>
      <c r="B28" s="14">
        <v>6419</v>
      </c>
      <c r="C28" s="43"/>
      <c r="D28" s="44" t="s">
        <v>111</v>
      </c>
      <c r="E28" s="45">
        <v>7.0000000000000007E-2</v>
      </c>
      <c r="F28" s="45">
        <v>0</v>
      </c>
      <c r="G28" s="45">
        <v>0</v>
      </c>
      <c r="H28" s="184">
        <f t="shared" si="0"/>
        <v>0</v>
      </c>
      <c r="I28" s="184" t="e">
        <f t="shared" si="1"/>
        <v>#DIV/0!</v>
      </c>
    </row>
    <row r="29" spans="1:10" ht="45" customHeight="1" x14ac:dyDescent="0.2">
      <c r="A29" s="222"/>
      <c r="B29" s="222">
        <v>65</v>
      </c>
      <c r="C29" s="223"/>
      <c r="D29" s="225" t="s">
        <v>38</v>
      </c>
      <c r="E29" s="224">
        <f t="shared" ref="E29:G29" si="6">E30</f>
        <v>31748.69</v>
      </c>
      <c r="F29" s="224">
        <f t="shared" si="6"/>
        <v>34000</v>
      </c>
      <c r="G29" s="224">
        <f t="shared" si="6"/>
        <v>21914.06</v>
      </c>
      <c r="H29" s="230">
        <f t="shared" si="0"/>
        <v>69.023509316447402</v>
      </c>
      <c r="I29" s="230">
        <f t="shared" si="1"/>
        <v>64.453117647058818</v>
      </c>
    </row>
    <row r="30" spans="1:10" s="41" customFormat="1" x14ac:dyDescent="0.2">
      <c r="A30" s="40"/>
      <c r="B30" s="185"/>
      <c r="C30" s="185">
        <v>41</v>
      </c>
      <c r="D30" s="185" t="s">
        <v>46</v>
      </c>
      <c r="E30" s="186">
        <f>E31</f>
        <v>31748.69</v>
      </c>
      <c r="F30" s="186">
        <f t="shared" ref="F30" si="7">F31</f>
        <v>34000</v>
      </c>
      <c r="G30" s="186">
        <f t="shared" ref="G30" si="8">G31</f>
        <v>21914.06</v>
      </c>
      <c r="H30" s="184">
        <f t="shared" si="0"/>
        <v>69.023509316447402</v>
      </c>
      <c r="I30" s="184">
        <f t="shared" si="1"/>
        <v>64.453117647058818</v>
      </c>
    </row>
    <row r="31" spans="1:10" x14ac:dyDescent="0.2">
      <c r="A31" s="14"/>
      <c r="B31" s="42">
        <v>652</v>
      </c>
      <c r="C31" s="43"/>
      <c r="D31" s="14" t="s">
        <v>112</v>
      </c>
      <c r="E31" s="46">
        <f>E32</f>
        <v>31748.69</v>
      </c>
      <c r="F31" s="46">
        <f t="shared" ref="F31:G31" si="9">F32</f>
        <v>34000</v>
      </c>
      <c r="G31" s="46">
        <f t="shared" si="9"/>
        <v>21914.06</v>
      </c>
      <c r="H31" s="184">
        <f t="shared" si="0"/>
        <v>69.023509316447402</v>
      </c>
      <c r="I31" s="184">
        <f t="shared" si="1"/>
        <v>64.453117647058818</v>
      </c>
    </row>
    <row r="32" spans="1:10" x14ac:dyDescent="0.2">
      <c r="A32" s="14"/>
      <c r="B32" s="14">
        <v>6526</v>
      </c>
      <c r="C32" s="43"/>
      <c r="D32" s="14" t="s">
        <v>113</v>
      </c>
      <c r="E32" s="45">
        <v>31748.69</v>
      </c>
      <c r="F32" s="45">
        <v>34000</v>
      </c>
      <c r="G32" s="45">
        <v>21914.06</v>
      </c>
      <c r="H32" s="184">
        <f t="shared" si="0"/>
        <v>69.023509316447402</v>
      </c>
      <c r="I32" s="184">
        <f t="shared" si="1"/>
        <v>64.453117647058818</v>
      </c>
    </row>
    <row r="33" spans="1:9" s="32" customFormat="1" ht="24" x14ac:dyDescent="0.2">
      <c r="A33" s="222"/>
      <c r="B33" s="222">
        <v>66</v>
      </c>
      <c r="C33" s="223"/>
      <c r="D33" s="225" t="s">
        <v>260</v>
      </c>
      <c r="E33" s="221">
        <f>E35+E39</f>
        <v>16108.14</v>
      </c>
      <c r="F33" s="221">
        <f t="shared" ref="F33:G33" si="10">F35+F39</f>
        <v>16935</v>
      </c>
      <c r="G33" s="221">
        <f t="shared" si="10"/>
        <v>12678.759999999998</v>
      </c>
      <c r="H33" s="230">
        <f t="shared" si="0"/>
        <v>78.710266983028447</v>
      </c>
      <c r="I33" s="230">
        <f t="shared" si="1"/>
        <v>74.867198110422194</v>
      </c>
    </row>
    <row r="34" spans="1:9" s="187" customFormat="1" x14ac:dyDescent="0.2">
      <c r="A34" s="185"/>
      <c r="B34" s="185"/>
      <c r="C34" s="185">
        <v>31</v>
      </c>
      <c r="D34" s="185" t="s">
        <v>48</v>
      </c>
      <c r="E34" s="186">
        <f>E35</f>
        <v>10583.01</v>
      </c>
      <c r="F34" s="186">
        <f t="shared" ref="F34:G34" si="11">F35</f>
        <v>10000</v>
      </c>
      <c r="G34" s="186">
        <f t="shared" si="11"/>
        <v>4505.3999999999996</v>
      </c>
      <c r="H34" s="184">
        <f t="shared" si="0"/>
        <v>42.572009286582926</v>
      </c>
      <c r="I34" s="184">
        <f t="shared" si="1"/>
        <v>45.053999999999995</v>
      </c>
    </row>
    <row r="35" spans="1:9" x14ac:dyDescent="0.2">
      <c r="A35" s="14"/>
      <c r="B35" s="42">
        <v>661</v>
      </c>
      <c r="C35" s="43"/>
      <c r="D35" s="44" t="s">
        <v>261</v>
      </c>
      <c r="E35" s="46">
        <f>E36+E37</f>
        <v>10583.01</v>
      </c>
      <c r="F35" s="46">
        <f t="shared" ref="F35:G35" si="12">F36+F37</f>
        <v>10000</v>
      </c>
      <c r="G35" s="46">
        <f t="shared" si="12"/>
        <v>4505.3999999999996</v>
      </c>
      <c r="H35" s="184">
        <f t="shared" si="0"/>
        <v>42.572009286582926</v>
      </c>
      <c r="I35" s="184">
        <f t="shared" si="1"/>
        <v>45.053999999999995</v>
      </c>
    </row>
    <row r="36" spans="1:9" x14ac:dyDescent="0.2">
      <c r="A36" s="14"/>
      <c r="B36" s="14">
        <v>6614</v>
      </c>
      <c r="C36" s="43"/>
      <c r="D36" s="14" t="s">
        <v>114</v>
      </c>
      <c r="E36" s="45">
        <v>0</v>
      </c>
      <c r="F36" s="45">
        <v>0</v>
      </c>
      <c r="G36" s="45">
        <v>0</v>
      </c>
      <c r="H36" s="184" t="e">
        <f t="shared" si="0"/>
        <v>#DIV/0!</v>
      </c>
      <c r="I36" s="184" t="e">
        <f t="shared" si="1"/>
        <v>#DIV/0!</v>
      </c>
    </row>
    <row r="37" spans="1:9" x14ac:dyDescent="0.2">
      <c r="A37" s="14"/>
      <c r="B37" s="14">
        <v>6615</v>
      </c>
      <c r="C37" s="43"/>
      <c r="D37" s="14" t="s">
        <v>262</v>
      </c>
      <c r="E37" s="45">
        <v>10583.01</v>
      </c>
      <c r="F37" s="45">
        <v>10000</v>
      </c>
      <c r="G37" s="45">
        <v>4505.3999999999996</v>
      </c>
      <c r="H37" s="184">
        <f t="shared" si="0"/>
        <v>42.572009286582926</v>
      </c>
      <c r="I37" s="184">
        <f t="shared" si="1"/>
        <v>45.053999999999995</v>
      </c>
    </row>
    <row r="38" spans="1:9" s="187" customFormat="1" x14ac:dyDescent="0.2">
      <c r="A38" s="185"/>
      <c r="B38" s="185"/>
      <c r="C38" s="185">
        <v>6103</v>
      </c>
      <c r="D38" s="185" t="s">
        <v>49</v>
      </c>
      <c r="E38" s="186">
        <f>E39</f>
        <v>5525.13</v>
      </c>
      <c r="F38" s="186">
        <f t="shared" ref="F38:G38" si="13">F39</f>
        <v>6935</v>
      </c>
      <c r="G38" s="186">
        <f t="shared" si="13"/>
        <v>8173.36</v>
      </c>
      <c r="H38" s="184">
        <f t="shared" si="0"/>
        <v>147.93063692618998</v>
      </c>
      <c r="I38" s="184">
        <f t="shared" si="1"/>
        <v>117.85666906993511</v>
      </c>
    </row>
    <row r="39" spans="1:9" s="32" customFormat="1" ht="36" x14ac:dyDescent="0.2">
      <c r="A39" s="14"/>
      <c r="B39" s="42">
        <v>663</v>
      </c>
      <c r="C39" s="43"/>
      <c r="D39" s="44" t="s">
        <v>115</v>
      </c>
      <c r="E39" s="36">
        <f>E40+E41</f>
        <v>5525.13</v>
      </c>
      <c r="F39" s="36">
        <f t="shared" ref="F39:G39" si="14">F40+F41</f>
        <v>6935</v>
      </c>
      <c r="G39" s="36">
        <f t="shared" si="14"/>
        <v>8173.36</v>
      </c>
      <c r="H39" s="184">
        <f t="shared" si="0"/>
        <v>147.93063692618998</v>
      </c>
      <c r="I39" s="184">
        <f t="shared" si="1"/>
        <v>117.85666906993511</v>
      </c>
    </row>
    <row r="40" spans="1:9" x14ac:dyDescent="0.2">
      <c r="A40" s="14"/>
      <c r="B40" s="14">
        <v>6631</v>
      </c>
      <c r="C40" s="43"/>
      <c r="D40" s="14" t="s">
        <v>116</v>
      </c>
      <c r="E40" s="45">
        <v>5525.13</v>
      </c>
      <c r="F40" s="45">
        <v>6935</v>
      </c>
      <c r="G40" s="45">
        <v>8173.36</v>
      </c>
      <c r="H40" s="184">
        <f t="shared" si="0"/>
        <v>147.93063692618998</v>
      </c>
      <c r="I40" s="184">
        <f t="shared" si="1"/>
        <v>117.85666906993511</v>
      </c>
    </row>
    <row r="41" spans="1:9" x14ac:dyDescent="0.2">
      <c r="A41" s="14"/>
      <c r="B41" s="14">
        <v>6632</v>
      </c>
      <c r="C41" s="43"/>
      <c r="D41" s="14" t="s">
        <v>117</v>
      </c>
      <c r="E41" s="45">
        <v>0</v>
      </c>
      <c r="F41" s="45">
        <v>0</v>
      </c>
      <c r="G41" s="45">
        <v>0</v>
      </c>
      <c r="H41" s="184" t="e">
        <f t="shared" si="0"/>
        <v>#DIV/0!</v>
      </c>
      <c r="I41" s="184" t="e">
        <f t="shared" si="1"/>
        <v>#DIV/0!</v>
      </c>
    </row>
    <row r="42" spans="1:9" ht="24" x14ac:dyDescent="0.2">
      <c r="A42" s="222"/>
      <c r="B42" s="222">
        <v>67</v>
      </c>
      <c r="C42" s="223"/>
      <c r="D42" s="220" t="s">
        <v>34</v>
      </c>
      <c r="E42" s="224">
        <f>E43</f>
        <v>373414.29</v>
      </c>
      <c r="F42" s="224">
        <f t="shared" ref="F42:G42" si="15">F43</f>
        <v>488281.52</v>
      </c>
      <c r="G42" s="224">
        <f t="shared" si="15"/>
        <v>378760.97</v>
      </c>
      <c r="H42" s="230">
        <f t="shared" si="0"/>
        <v>101.43183593750523</v>
      </c>
      <c r="I42" s="230">
        <f t="shared" si="1"/>
        <v>77.570203762780125</v>
      </c>
    </row>
    <row r="43" spans="1:9" s="187" customFormat="1" x14ac:dyDescent="0.2">
      <c r="A43" s="185"/>
      <c r="B43" s="185"/>
      <c r="C43" s="185">
        <v>11</v>
      </c>
      <c r="D43" s="185" t="s">
        <v>17</v>
      </c>
      <c r="E43" s="186">
        <f>E44</f>
        <v>373414.29</v>
      </c>
      <c r="F43" s="186">
        <f t="shared" ref="F43:G43" si="16">F44</f>
        <v>488281.52</v>
      </c>
      <c r="G43" s="186">
        <f t="shared" si="16"/>
        <v>378760.97</v>
      </c>
      <c r="H43" s="184">
        <f t="shared" si="0"/>
        <v>101.43183593750523</v>
      </c>
      <c r="I43" s="184">
        <f t="shared" si="1"/>
        <v>77.570203762780125</v>
      </c>
    </row>
    <row r="44" spans="1:9" ht="36" x14ac:dyDescent="0.2">
      <c r="A44" s="14"/>
      <c r="B44" s="14">
        <v>671</v>
      </c>
      <c r="C44" s="43"/>
      <c r="D44" s="44" t="s">
        <v>118</v>
      </c>
      <c r="E44" s="45">
        <f t="shared" ref="E44:G44" si="17">E45+E46</f>
        <v>373414.29</v>
      </c>
      <c r="F44" s="45">
        <f t="shared" si="17"/>
        <v>488281.52</v>
      </c>
      <c r="G44" s="45">
        <f t="shared" si="17"/>
        <v>378760.97</v>
      </c>
      <c r="H44" s="184">
        <f t="shared" si="0"/>
        <v>101.43183593750523</v>
      </c>
      <c r="I44" s="184">
        <f t="shared" si="1"/>
        <v>77.570203762780125</v>
      </c>
    </row>
    <row r="45" spans="1:9" ht="24" x14ac:dyDescent="0.2">
      <c r="A45" s="14"/>
      <c r="B45" s="14">
        <v>6711</v>
      </c>
      <c r="C45" s="43"/>
      <c r="D45" s="44" t="s">
        <v>119</v>
      </c>
      <c r="E45" s="45">
        <v>342122.91</v>
      </c>
      <c r="F45" s="45">
        <v>387581.52</v>
      </c>
      <c r="G45" s="45">
        <v>255697.85</v>
      </c>
      <c r="H45" s="184">
        <f t="shared" si="0"/>
        <v>74.738593214935548</v>
      </c>
      <c r="I45" s="184">
        <f t="shared" si="1"/>
        <v>65.972662989711168</v>
      </c>
    </row>
    <row r="46" spans="1:9" ht="36" x14ac:dyDescent="0.2">
      <c r="A46" s="14"/>
      <c r="B46" s="14">
        <v>6712</v>
      </c>
      <c r="C46" s="43"/>
      <c r="D46" s="44" t="s">
        <v>198</v>
      </c>
      <c r="E46" s="45">
        <v>31291.38</v>
      </c>
      <c r="F46" s="45">
        <v>100700</v>
      </c>
      <c r="G46" s="45">
        <v>123063.12</v>
      </c>
      <c r="H46" s="184">
        <f t="shared" si="0"/>
        <v>393.28121674403616</v>
      </c>
      <c r="I46" s="184">
        <f t="shared" si="1"/>
        <v>122.20766633565043</v>
      </c>
    </row>
    <row r="47" spans="1:9" x14ac:dyDescent="0.2">
      <c r="A47" s="222"/>
      <c r="B47" s="222">
        <v>68</v>
      </c>
      <c r="C47" s="223"/>
      <c r="D47" s="225" t="s">
        <v>39</v>
      </c>
      <c r="E47" s="224">
        <f>E48</f>
        <v>0</v>
      </c>
      <c r="F47" s="224">
        <f t="shared" ref="F47:G47" si="18">F48</f>
        <v>0</v>
      </c>
      <c r="G47" s="224">
        <f t="shared" si="18"/>
        <v>0</v>
      </c>
      <c r="H47" s="230" t="e">
        <f t="shared" si="0"/>
        <v>#DIV/0!</v>
      </c>
      <c r="I47" s="230" t="e">
        <f t="shared" si="1"/>
        <v>#DIV/0!</v>
      </c>
    </row>
    <row r="48" spans="1:9" s="188" customFormat="1" x14ac:dyDescent="0.2">
      <c r="A48" s="63"/>
      <c r="B48" s="63"/>
      <c r="C48" s="185">
        <v>31</v>
      </c>
      <c r="D48" s="185" t="s">
        <v>48</v>
      </c>
      <c r="E48" s="162">
        <v>0</v>
      </c>
      <c r="F48" s="162">
        <v>0</v>
      </c>
      <c r="G48" s="162">
        <v>0</v>
      </c>
      <c r="H48" s="184" t="e">
        <f t="shared" si="0"/>
        <v>#DIV/0!</v>
      </c>
      <c r="I48" s="184" t="e">
        <f t="shared" si="1"/>
        <v>#DIV/0!</v>
      </c>
    </row>
    <row r="49" spans="1:9" x14ac:dyDescent="0.2">
      <c r="A49" s="50"/>
      <c r="B49" s="50"/>
      <c r="C49" s="51"/>
      <c r="D49" s="51"/>
      <c r="E49" s="52"/>
      <c r="F49" s="52"/>
      <c r="G49" s="52"/>
      <c r="H49" s="53"/>
      <c r="I49" s="53"/>
    </row>
    <row r="50" spans="1:9" x14ac:dyDescent="0.2">
      <c r="A50" s="429" t="s">
        <v>79</v>
      </c>
      <c r="B50" s="430"/>
      <c r="C50" s="430"/>
      <c r="D50" s="430"/>
      <c r="E50" s="430"/>
      <c r="F50" s="430"/>
      <c r="G50" s="430"/>
      <c r="H50" s="430"/>
      <c r="I50" s="22"/>
    </row>
    <row r="51" spans="1:9" x14ac:dyDescent="0.2">
      <c r="A51" s="50"/>
      <c r="B51" s="50"/>
      <c r="C51" s="51"/>
      <c r="D51" s="51"/>
      <c r="E51" s="52"/>
      <c r="F51" s="52"/>
      <c r="G51" s="52"/>
      <c r="H51" s="54"/>
      <c r="I51" s="54"/>
    </row>
    <row r="52" spans="1:9" x14ac:dyDescent="0.2">
      <c r="A52" s="27" t="s">
        <v>13</v>
      </c>
      <c r="B52" s="28" t="s">
        <v>14</v>
      </c>
      <c r="C52" s="28" t="s">
        <v>15</v>
      </c>
      <c r="D52" s="28" t="s">
        <v>101</v>
      </c>
      <c r="E52" s="27" t="s">
        <v>97</v>
      </c>
      <c r="F52" s="27" t="s">
        <v>98</v>
      </c>
      <c r="G52" s="27" t="s">
        <v>99</v>
      </c>
      <c r="H52" s="27" t="s">
        <v>100</v>
      </c>
      <c r="I52" s="27" t="s">
        <v>100</v>
      </c>
    </row>
    <row r="53" spans="1:9" x14ac:dyDescent="0.2">
      <c r="A53" s="426">
        <v>1</v>
      </c>
      <c r="B53" s="427"/>
      <c r="C53" s="427"/>
      <c r="D53" s="428"/>
      <c r="E53" s="29">
        <v>2</v>
      </c>
      <c r="F53" s="29">
        <v>3</v>
      </c>
      <c r="G53" s="29">
        <v>4</v>
      </c>
      <c r="H53" s="29" t="s">
        <v>232</v>
      </c>
      <c r="I53" s="29" t="s">
        <v>233</v>
      </c>
    </row>
    <row r="54" spans="1:9" x14ac:dyDescent="0.2">
      <c r="A54" s="55">
        <v>9</v>
      </c>
      <c r="B54" s="55"/>
      <c r="C54" s="55"/>
      <c r="D54" s="55" t="s">
        <v>76</v>
      </c>
      <c r="E54" s="56"/>
      <c r="F54" s="56"/>
      <c r="G54" s="56"/>
      <c r="H54" s="57"/>
      <c r="I54" s="57"/>
    </row>
    <row r="55" spans="1:9" x14ac:dyDescent="0.2">
      <c r="A55" s="219"/>
      <c r="B55" s="220">
        <v>92</v>
      </c>
      <c r="C55" s="220"/>
      <c r="D55" s="220" t="s">
        <v>77</v>
      </c>
      <c r="E55" s="224">
        <f t="shared" ref="E55:F55" si="19">SUM(E56:E63)</f>
        <v>42966.78</v>
      </c>
      <c r="F55" s="224">
        <f t="shared" si="19"/>
        <v>0</v>
      </c>
      <c r="G55" s="224">
        <f>SUM(G56:G63)</f>
        <v>0</v>
      </c>
      <c r="H55" s="224">
        <f>(G55/E55)*100</f>
        <v>0</v>
      </c>
      <c r="I55" s="224" t="e">
        <f>(G55/F55)*100</f>
        <v>#DIV/0!</v>
      </c>
    </row>
    <row r="56" spans="1:9" x14ac:dyDescent="0.2">
      <c r="A56" s="14"/>
      <c r="B56" s="14"/>
      <c r="C56" s="43">
        <v>9231</v>
      </c>
      <c r="D56" s="43" t="s">
        <v>73</v>
      </c>
      <c r="E56" s="45">
        <v>2000</v>
      </c>
      <c r="F56" s="45">
        <v>0</v>
      </c>
      <c r="G56" s="45">
        <v>0</v>
      </c>
      <c r="H56" s="45">
        <f t="shared" ref="H56:H61" si="20">(G56/E56)*100</f>
        <v>0</v>
      </c>
      <c r="I56" s="45" t="e">
        <f t="shared" ref="I56:I63" si="21">(G56/F56)*100</f>
        <v>#DIV/0!</v>
      </c>
    </row>
    <row r="57" spans="1:9" x14ac:dyDescent="0.2">
      <c r="A57" s="14"/>
      <c r="B57" s="14"/>
      <c r="C57" s="43">
        <v>9241</v>
      </c>
      <c r="D57" s="43" t="s">
        <v>46</v>
      </c>
      <c r="E57" s="45">
        <v>7500</v>
      </c>
      <c r="F57" s="45">
        <v>0</v>
      </c>
      <c r="G57" s="45">
        <v>0</v>
      </c>
      <c r="H57" s="45">
        <f t="shared" si="20"/>
        <v>0</v>
      </c>
      <c r="I57" s="45" t="e">
        <f t="shared" si="21"/>
        <v>#DIV/0!</v>
      </c>
    </row>
    <row r="58" spans="1:9" x14ac:dyDescent="0.2">
      <c r="A58" s="14"/>
      <c r="B58" s="14"/>
      <c r="C58" s="43">
        <v>92530</v>
      </c>
      <c r="D58" s="43" t="s">
        <v>50</v>
      </c>
      <c r="E58" s="45">
        <v>19044.59</v>
      </c>
      <c r="F58" s="45">
        <v>0</v>
      </c>
      <c r="G58" s="45">
        <v>0</v>
      </c>
      <c r="H58" s="45">
        <f t="shared" si="20"/>
        <v>0</v>
      </c>
      <c r="I58" s="45" t="e">
        <f t="shared" si="21"/>
        <v>#DIV/0!</v>
      </c>
    </row>
    <row r="59" spans="1:9" x14ac:dyDescent="0.2">
      <c r="A59" s="14"/>
      <c r="B59" s="14"/>
      <c r="C59" s="43">
        <v>925401</v>
      </c>
      <c r="D59" s="43" t="s">
        <v>92</v>
      </c>
      <c r="E59" s="45">
        <v>0</v>
      </c>
      <c r="F59" s="45">
        <v>0</v>
      </c>
      <c r="G59" s="45">
        <v>0</v>
      </c>
      <c r="H59" s="45" t="e">
        <f t="shared" si="20"/>
        <v>#DIV/0!</v>
      </c>
      <c r="I59" s="45" t="e">
        <f t="shared" si="21"/>
        <v>#DIV/0!</v>
      </c>
    </row>
    <row r="60" spans="1:9" x14ac:dyDescent="0.2">
      <c r="A60" s="14"/>
      <c r="B60" s="14"/>
      <c r="C60" s="43">
        <v>9257</v>
      </c>
      <c r="D60" s="43" t="s">
        <v>47</v>
      </c>
      <c r="E60" s="45">
        <v>0</v>
      </c>
      <c r="F60" s="45">
        <v>0</v>
      </c>
      <c r="G60" s="45">
        <v>0</v>
      </c>
      <c r="H60" s="45" t="e">
        <f t="shared" si="20"/>
        <v>#DIV/0!</v>
      </c>
      <c r="I60" s="45" t="e">
        <f t="shared" si="21"/>
        <v>#DIV/0!</v>
      </c>
    </row>
    <row r="61" spans="1:9" x14ac:dyDescent="0.2">
      <c r="A61" s="14"/>
      <c r="B61" s="14"/>
      <c r="C61" s="43">
        <v>926103</v>
      </c>
      <c r="D61" s="43" t="s">
        <v>49</v>
      </c>
      <c r="E61" s="45">
        <v>250</v>
      </c>
      <c r="F61" s="45">
        <v>0</v>
      </c>
      <c r="G61" s="45">
        <v>0</v>
      </c>
      <c r="H61" s="45">
        <f t="shared" si="20"/>
        <v>0</v>
      </c>
      <c r="I61" s="45" t="e">
        <f t="shared" si="21"/>
        <v>#DIV/0!</v>
      </c>
    </row>
    <row r="62" spans="1:9" x14ac:dyDescent="0.2">
      <c r="A62" s="14"/>
      <c r="B62" s="14"/>
      <c r="C62" s="43">
        <v>95402</v>
      </c>
      <c r="D62" s="43" t="s">
        <v>225</v>
      </c>
      <c r="E62" s="45">
        <v>2169.0300000000002</v>
      </c>
      <c r="F62" s="45">
        <v>0</v>
      </c>
      <c r="G62" s="45">
        <v>0</v>
      </c>
      <c r="H62" s="45">
        <f>(G62/E62)*100</f>
        <v>0</v>
      </c>
      <c r="I62" s="45" t="e">
        <f t="shared" si="21"/>
        <v>#DIV/0!</v>
      </c>
    </row>
    <row r="63" spans="1:9" x14ac:dyDescent="0.2">
      <c r="A63" s="14"/>
      <c r="B63" s="14"/>
      <c r="C63" s="43">
        <v>92112</v>
      </c>
      <c r="D63" s="43" t="s">
        <v>245</v>
      </c>
      <c r="E63" s="45">
        <v>12003.16</v>
      </c>
      <c r="F63" s="45">
        <v>0</v>
      </c>
      <c r="G63" s="45">
        <v>0</v>
      </c>
      <c r="H63" s="45">
        <f>(G63/E63)*100</f>
        <v>0</v>
      </c>
      <c r="I63" s="45" t="e">
        <f t="shared" si="21"/>
        <v>#DIV/0!</v>
      </c>
    </row>
    <row r="64" spans="1:9" x14ac:dyDescent="0.2">
      <c r="A64" s="368"/>
      <c r="B64" s="368"/>
      <c r="C64" s="368"/>
      <c r="D64" s="368"/>
      <c r="E64" s="368"/>
      <c r="F64" s="368"/>
      <c r="G64" s="368"/>
      <c r="H64" s="369"/>
      <c r="I64" s="370"/>
    </row>
    <row r="65" spans="1:9" x14ac:dyDescent="0.2">
      <c r="A65" s="429" t="s">
        <v>18</v>
      </c>
      <c r="B65" s="431"/>
      <c r="C65" s="431"/>
      <c r="D65" s="431"/>
      <c r="E65" s="431"/>
      <c r="F65" s="431"/>
      <c r="G65" s="431"/>
      <c r="H65" s="431"/>
      <c r="I65" s="371"/>
    </row>
    <row r="66" spans="1:9" x14ac:dyDescent="0.2">
      <c r="A66" s="362"/>
      <c r="B66" s="362"/>
      <c r="C66" s="362"/>
      <c r="D66" s="362"/>
      <c r="E66" s="26"/>
      <c r="F66" s="26"/>
      <c r="G66" s="26"/>
      <c r="H66" s="26"/>
      <c r="I66" s="372"/>
    </row>
    <row r="67" spans="1:9" x14ac:dyDescent="0.2">
      <c r="A67" s="27" t="s">
        <v>13</v>
      </c>
      <c r="B67" s="28" t="s">
        <v>14</v>
      </c>
      <c r="C67" s="28" t="s">
        <v>15</v>
      </c>
      <c r="D67" s="28" t="s">
        <v>101</v>
      </c>
      <c r="E67" s="27" t="s">
        <v>97</v>
      </c>
      <c r="F67" s="27" t="s">
        <v>98</v>
      </c>
      <c r="G67" s="27" t="s">
        <v>99</v>
      </c>
      <c r="H67" s="27" t="s">
        <v>100</v>
      </c>
      <c r="I67" s="27" t="s">
        <v>100</v>
      </c>
    </row>
    <row r="68" spans="1:9" x14ac:dyDescent="0.2">
      <c r="A68" s="426">
        <v>1</v>
      </c>
      <c r="B68" s="427"/>
      <c r="C68" s="427"/>
      <c r="D68" s="428"/>
      <c r="E68" s="29">
        <v>2</v>
      </c>
      <c r="F68" s="29">
        <v>3</v>
      </c>
      <c r="G68" s="29">
        <v>4</v>
      </c>
      <c r="H68" s="29" t="s">
        <v>232</v>
      </c>
      <c r="I68" s="29" t="s">
        <v>233</v>
      </c>
    </row>
    <row r="69" spans="1:9" ht="15.75" customHeight="1" x14ac:dyDescent="0.2">
      <c r="A69" s="55">
        <v>3</v>
      </c>
      <c r="B69" s="55"/>
      <c r="C69" s="55"/>
      <c r="D69" s="55" t="s">
        <v>19</v>
      </c>
      <c r="E69" s="58">
        <f>E70+E113+E283+E297+E307</f>
        <v>3881771.9999999991</v>
      </c>
      <c r="F69" s="58">
        <f>F70+F113+F283+F297+F307</f>
        <v>4781150.7</v>
      </c>
      <c r="G69" s="58">
        <f>G70+G113+G283+G297+G307</f>
        <v>2310682.02</v>
      </c>
      <c r="H69" s="146">
        <f>(G69/E69)*100</f>
        <v>59.526474507003513</v>
      </c>
      <c r="I69" s="146">
        <f>(G69/F69)*100</f>
        <v>48.328993687649287</v>
      </c>
    </row>
    <row r="70" spans="1:9" ht="15.75" customHeight="1" x14ac:dyDescent="0.2">
      <c r="A70" s="219"/>
      <c r="B70" s="220">
        <v>31</v>
      </c>
      <c r="C70" s="220"/>
      <c r="D70" s="220" t="s">
        <v>20</v>
      </c>
      <c r="E70" s="224">
        <f t="shared" ref="E70" si="22">E71+E78+E88+E112+E95+E98+E105+E85</f>
        <v>3198732.3699999996</v>
      </c>
      <c r="F70" s="224">
        <f t="shared" ref="F70" si="23">F71+F78+F88+F112+F95+F98+F105+F85</f>
        <v>4002467.99</v>
      </c>
      <c r="G70" s="224">
        <f t="shared" ref="G70" si="24">G71+G78+G88+G112+G95+G98+G105+G85</f>
        <v>2016379.83</v>
      </c>
      <c r="H70" s="230">
        <f t="shared" ref="H70:H138" si="25">(G70/E70)*100</f>
        <v>63.036840747011304</v>
      </c>
      <c r="I70" s="230">
        <f t="shared" ref="I70:I138" si="26">(G70/F70)*100</f>
        <v>50.378412395498003</v>
      </c>
    </row>
    <row r="71" spans="1:9" s="188" customFormat="1" x14ac:dyDescent="0.2">
      <c r="A71" s="63"/>
      <c r="B71" s="63"/>
      <c r="C71" s="185">
        <v>11</v>
      </c>
      <c r="D71" s="185" t="s">
        <v>17</v>
      </c>
      <c r="E71" s="162">
        <f t="shared" ref="E71:G71" si="27">E72+E74+E76</f>
        <v>100178.66</v>
      </c>
      <c r="F71" s="162">
        <f t="shared" si="27"/>
        <v>96395.200000000012</v>
      </c>
      <c r="G71" s="162">
        <f t="shared" si="27"/>
        <v>46342.04</v>
      </c>
      <c r="H71" s="184">
        <f t="shared" si="25"/>
        <v>46.259392968522441</v>
      </c>
      <c r="I71" s="184">
        <f t="shared" si="26"/>
        <v>48.075049380052114</v>
      </c>
    </row>
    <row r="72" spans="1:9" x14ac:dyDescent="0.2">
      <c r="A72" s="14"/>
      <c r="B72" s="42">
        <v>311</v>
      </c>
      <c r="C72" s="43"/>
      <c r="D72" s="44" t="s">
        <v>120</v>
      </c>
      <c r="E72" s="46">
        <f>E73</f>
        <v>80771.8</v>
      </c>
      <c r="F72" s="46">
        <f t="shared" ref="F72:G72" si="28">F73</f>
        <v>79652.350000000006</v>
      </c>
      <c r="G72" s="46">
        <f t="shared" si="28"/>
        <v>38421.410000000003</v>
      </c>
      <c r="H72" s="184">
        <f t="shared" si="25"/>
        <v>47.567851651195099</v>
      </c>
      <c r="I72" s="184">
        <f t="shared" si="26"/>
        <v>48.23637971761034</v>
      </c>
    </row>
    <row r="73" spans="1:9" x14ac:dyDescent="0.2">
      <c r="A73" s="14"/>
      <c r="B73" s="14">
        <v>3111</v>
      </c>
      <c r="C73" s="43"/>
      <c r="D73" s="44" t="s">
        <v>121</v>
      </c>
      <c r="E73" s="45">
        <v>80771.8</v>
      </c>
      <c r="F73" s="45">
        <v>79652.350000000006</v>
      </c>
      <c r="G73" s="45">
        <v>38421.410000000003</v>
      </c>
      <c r="H73" s="184">
        <f t="shared" si="25"/>
        <v>47.567851651195099</v>
      </c>
      <c r="I73" s="184">
        <f t="shared" si="26"/>
        <v>48.23637971761034</v>
      </c>
    </row>
    <row r="74" spans="1:9" x14ac:dyDescent="0.2">
      <c r="A74" s="14"/>
      <c r="B74" s="42">
        <v>312</v>
      </c>
      <c r="C74" s="43"/>
      <c r="D74" s="44" t="s">
        <v>122</v>
      </c>
      <c r="E74" s="46">
        <f>E75</f>
        <v>6265.88</v>
      </c>
      <c r="F74" s="46">
        <f t="shared" ref="F74:G74" si="29">F75</f>
        <v>4334.13</v>
      </c>
      <c r="G74" s="46">
        <f t="shared" si="29"/>
        <v>1520</v>
      </c>
      <c r="H74" s="184">
        <f t="shared" si="25"/>
        <v>24.258364347864944</v>
      </c>
      <c r="I74" s="184">
        <f t="shared" si="26"/>
        <v>35.070475504887952</v>
      </c>
    </row>
    <row r="75" spans="1:9" x14ac:dyDescent="0.2">
      <c r="A75" s="14"/>
      <c r="B75" s="14">
        <v>3121</v>
      </c>
      <c r="C75" s="43"/>
      <c r="D75" s="44" t="s">
        <v>122</v>
      </c>
      <c r="E75" s="45">
        <v>6265.88</v>
      </c>
      <c r="F75" s="45">
        <v>4334.13</v>
      </c>
      <c r="G75" s="45">
        <v>1520</v>
      </c>
      <c r="H75" s="184">
        <f t="shared" si="25"/>
        <v>24.258364347864944</v>
      </c>
      <c r="I75" s="184">
        <f t="shared" si="26"/>
        <v>35.070475504887952</v>
      </c>
    </row>
    <row r="76" spans="1:9" x14ac:dyDescent="0.2">
      <c r="A76" s="14"/>
      <c r="B76" s="42">
        <v>313</v>
      </c>
      <c r="C76" s="43"/>
      <c r="D76" s="44" t="s">
        <v>123</v>
      </c>
      <c r="E76" s="46">
        <f>E77</f>
        <v>13140.98</v>
      </c>
      <c r="F76" s="46">
        <f t="shared" ref="F76:G76" si="30">F77</f>
        <v>12408.72</v>
      </c>
      <c r="G76" s="46">
        <f t="shared" si="30"/>
        <v>6400.63</v>
      </c>
      <c r="H76" s="184">
        <f t="shared" si="25"/>
        <v>48.707402339855932</v>
      </c>
      <c r="I76" s="184">
        <f t="shared" si="26"/>
        <v>51.581710281157122</v>
      </c>
    </row>
    <row r="77" spans="1:9" ht="20.25" customHeight="1" x14ac:dyDescent="0.2">
      <c r="A77" s="14"/>
      <c r="B77" s="14">
        <v>3132</v>
      </c>
      <c r="C77" s="43"/>
      <c r="D77" s="44" t="s">
        <v>124</v>
      </c>
      <c r="E77" s="45">
        <v>13140.98</v>
      </c>
      <c r="F77" s="45">
        <v>12408.72</v>
      </c>
      <c r="G77" s="45">
        <v>6400.63</v>
      </c>
      <c r="H77" s="184">
        <f t="shared" si="25"/>
        <v>48.707402339855932</v>
      </c>
      <c r="I77" s="184">
        <f t="shared" si="26"/>
        <v>51.581710281157122</v>
      </c>
    </row>
    <row r="78" spans="1:9" s="188" customFormat="1" x14ac:dyDescent="0.2">
      <c r="A78" s="63"/>
      <c r="B78" s="63"/>
      <c r="C78" s="185">
        <v>5402</v>
      </c>
      <c r="D78" s="185" t="s">
        <v>51</v>
      </c>
      <c r="E78" s="162">
        <f t="shared" ref="E78:G78" si="31">E79+E83+E81</f>
        <v>46664.520000000004</v>
      </c>
      <c r="F78" s="162">
        <f t="shared" si="31"/>
        <v>114131.87999999999</v>
      </c>
      <c r="G78" s="162">
        <f t="shared" si="31"/>
        <v>63551.100000000006</v>
      </c>
      <c r="H78" s="184">
        <f t="shared" si="25"/>
        <v>136.18719318231496</v>
      </c>
      <c r="I78" s="184">
        <f t="shared" si="26"/>
        <v>55.682163476147075</v>
      </c>
    </row>
    <row r="79" spans="1:9" x14ac:dyDescent="0.2">
      <c r="A79" s="14"/>
      <c r="B79" s="42">
        <v>311</v>
      </c>
      <c r="C79" s="43"/>
      <c r="D79" s="44" t="s">
        <v>120</v>
      </c>
      <c r="E79" s="46">
        <f>E80</f>
        <v>36840.410000000003</v>
      </c>
      <c r="F79" s="46">
        <f t="shared" ref="F79:G79" si="32">F80</f>
        <v>92732.15</v>
      </c>
      <c r="G79" s="46">
        <f t="shared" si="32"/>
        <v>51320.98</v>
      </c>
      <c r="H79" s="184">
        <f t="shared" si="25"/>
        <v>139.30621293302653</v>
      </c>
      <c r="I79" s="184">
        <f t="shared" si="26"/>
        <v>55.343243955844876</v>
      </c>
    </row>
    <row r="80" spans="1:9" x14ac:dyDescent="0.2">
      <c r="A80" s="14"/>
      <c r="B80" s="14">
        <v>3111</v>
      </c>
      <c r="C80" s="43"/>
      <c r="D80" s="44" t="s">
        <v>121</v>
      </c>
      <c r="E80" s="45">
        <v>36840.410000000003</v>
      </c>
      <c r="F80" s="45">
        <v>92732.15</v>
      </c>
      <c r="G80" s="45">
        <v>51320.98</v>
      </c>
      <c r="H80" s="184">
        <f t="shared" si="25"/>
        <v>139.30621293302653</v>
      </c>
      <c r="I80" s="184">
        <f t="shared" si="26"/>
        <v>55.343243955844876</v>
      </c>
    </row>
    <row r="81" spans="1:9" x14ac:dyDescent="0.2">
      <c r="A81" s="14"/>
      <c r="B81" s="42">
        <v>312</v>
      </c>
      <c r="C81" s="43"/>
      <c r="D81" s="44" t="s">
        <v>122</v>
      </c>
      <c r="E81" s="46">
        <f t="shared" ref="E81:G81" si="33">E82</f>
        <v>3929.64</v>
      </c>
      <c r="F81" s="46">
        <f t="shared" si="33"/>
        <v>5944.37</v>
      </c>
      <c r="G81" s="46">
        <f t="shared" si="33"/>
        <v>3468</v>
      </c>
      <c r="H81" s="184">
        <f t="shared" si="25"/>
        <v>88.252358994717071</v>
      </c>
      <c r="I81" s="184">
        <f t="shared" si="26"/>
        <v>58.340917540462655</v>
      </c>
    </row>
    <row r="82" spans="1:9" x14ac:dyDescent="0.2">
      <c r="A82" s="14"/>
      <c r="B82" s="14">
        <v>3121</v>
      </c>
      <c r="C82" s="43"/>
      <c r="D82" s="44" t="s">
        <v>122</v>
      </c>
      <c r="E82" s="45">
        <v>3929.64</v>
      </c>
      <c r="F82" s="45">
        <v>5944.37</v>
      </c>
      <c r="G82" s="45">
        <v>3468</v>
      </c>
      <c r="H82" s="184">
        <f t="shared" si="25"/>
        <v>88.252358994717071</v>
      </c>
      <c r="I82" s="184">
        <f t="shared" si="26"/>
        <v>58.340917540462655</v>
      </c>
    </row>
    <row r="83" spans="1:9" x14ac:dyDescent="0.2">
      <c r="A83" s="14"/>
      <c r="B83" s="42">
        <v>313</v>
      </c>
      <c r="C83" s="43"/>
      <c r="D83" s="44" t="s">
        <v>123</v>
      </c>
      <c r="E83" s="46">
        <f>E84</f>
        <v>5894.47</v>
      </c>
      <c r="F83" s="46">
        <f t="shared" ref="F83:G83" si="34">F84</f>
        <v>15455.36</v>
      </c>
      <c r="G83" s="46">
        <f t="shared" si="34"/>
        <v>8762.1200000000008</v>
      </c>
      <c r="H83" s="184">
        <f t="shared" si="25"/>
        <v>148.64983620240665</v>
      </c>
      <c r="I83" s="184">
        <f t="shared" si="26"/>
        <v>56.693082529297278</v>
      </c>
    </row>
    <row r="84" spans="1:9" ht="24" x14ac:dyDescent="0.2">
      <c r="A84" s="14"/>
      <c r="B84" s="14">
        <v>3132</v>
      </c>
      <c r="C84" s="43"/>
      <c r="D84" s="44" t="s">
        <v>124</v>
      </c>
      <c r="E84" s="45">
        <v>5894.47</v>
      </c>
      <c r="F84" s="45">
        <v>15455.36</v>
      </c>
      <c r="G84" s="45">
        <v>8762.1200000000008</v>
      </c>
      <c r="H84" s="184">
        <f t="shared" si="25"/>
        <v>148.64983620240665</v>
      </c>
      <c r="I84" s="184">
        <f t="shared" si="26"/>
        <v>56.693082529297278</v>
      </c>
    </row>
    <row r="85" spans="1:9" s="147" customFormat="1" x14ac:dyDescent="0.2">
      <c r="A85" s="42"/>
      <c r="B85" s="42"/>
      <c r="C85" s="185">
        <v>95402</v>
      </c>
      <c r="D85" s="205" t="s">
        <v>226</v>
      </c>
      <c r="E85" s="186">
        <f t="shared" ref="E85:F85" si="35">E86</f>
        <v>2169.0300000000002</v>
      </c>
      <c r="F85" s="186">
        <f t="shared" si="35"/>
        <v>0</v>
      </c>
      <c r="G85" s="186">
        <f>G86</f>
        <v>0</v>
      </c>
      <c r="H85" s="184">
        <f t="shared" si="25"/>
        <v>0</v>
      </c>
      <c r="I85" s="184" t="e">
        <f t="shared" si="26"/>
        <v>#DIV/0!</v>
      </c>
    </row>
    <row r="86" spans="1:9" s="147" customFormat="1" x14ac:dyDescent="0.2">
      <c r="A86" s="42"/>
      <c r="B86" s="42">
        <v>312</v>
      </c>
      <c r="C86" s="185"/>
      <c r="D86" s="44" t="s">
        <v>122</v>
      </c>
      <c r="E86" s="300">
        <v>2169.0300000000002</v>
      </c>
      <c r="F86" s="300">
        <v>0</v>
      </c>
      <c r="G86" s="300">
        <v>0</v>
      </c>
      <c r="H86" s="184">
        <f t="shared" si="25"/>
        <v>0</v>
      </c>
      <c r="I86" s="184" t="e">
        <f t="shared" si="26"/>
        <v>#DIV/0!</v>
      </c>
    </row>
    <row r="87" spans="1:9" s="147" customFormat="1" x14ac:dyDescent="0.2">
      <c r="A87" s="42"/>
      <c r="B87" s="14">
        <v>3121</v>
      </c>
      <c r="C87" s="185"/>
      <c r="D87" s="44" t="s">
        <v>122</v>
      </c>
      <c r="E87" s="303">
        <v>2169.0300000000002</v>
      </c>
      <c r="F87" s="325">
        <v>0</v>
      </c>
      <c r="G87" s="303">
        <v>0</v>
      </c>
      <c r="H87" s="184">
        <f t="shared" si="25"/>
        <v>0</v>
      </c>
      <c r="I87" s="184" t="e">
        <f t="shared" si="26"/>
        <v>#DIV/0!</v>
      </c>
    </row>
    <row r="88" spans="1:9" s="188" customFormat="1" x14ac:dyDescent="0.2">
      <c r="A88" s="63"/>
      <c r="B88" s="63"/>
      <c r="C88" s="185">
        <v>57</v>
      </c>
      <c r="D88" s="185" t="s">
        <v>47</v>
      </c>
      <c r="E88" s="162">
        <f>E89+E91+E93</f>
        <v>3029884.63</v>
      </c>
      <c r="F88" s="162">
        <f>F89+F91+F93</f>
        <v>3789940.91</v>
      </c>
      <c r="G88" s="162">
        <f>G89+G91+G93</f>
        <v>1906486.6900000002</v>
      </c>
      <c r="H88" s="184">
        <f t="shared" si="25"/>
        <v>62.922748646043338</v>
      </c>
      <c r="I88" s="184">
        <f t="shared" si="26"/>
        <v>50.303863180811433</v>
      </c>
    </row>
    <row r="89" spans="1:9" x14ac:dyDescent="0.2">
      <c r="A89" s="14"/>
      <c r="B89" s="42">
        <v>311</v>
      </c>
      <c r="C89" s="43"/>
      <c r="D89" s="44" t="s">
        <v>120</v>
      </c>
      <c r="E89" s="46">
        <f>E90</f>
        <v>2502830.5499999998</v>
      </c>
      <c r="F89" s="46">
        <f t="shared" ref="F89:G89" si="36">F90</f>
        <v>3136364.5</v>
      </c>
      <c r="G89" s="46">
        <f t="shared" si="36"/>
        <v>1586354.08</v>
      </c>
      <c r="H89" s="184">
        <f t="shared" si="25"/>
        <v>63.382400378643297</v>
      </c>
      <c r="I89" s="184">
        <f t="shared" si="26"/>
        <v>50.579391521616834</v>
      </c>
    </row>
    <row r="90" spans="1:9" x14ac:dyDescent="0.2">
      <c r="A90" s="14"/>
      <c r="B90" s="14">
        <v>3111</v>
      </c>
      <c r="C90" s="43"/>
      <c r="D90" s="44" t="s">
        <v>121</v>
      </c>
      <c r="E90" s="45">
        <v>2502830.5499999998</v>
      </c>
      <c r="F90" s="45">
        <v>3136364.5</v>
      </c>
      <c r="G90" s="45">
        <v>1586354.08</v>
      </c>
      <c r="H90" s="184">
        <f t="shared" si="25"/>
        <v>63.382400378643297</v>
      </c>
      <c r="I90" s="184">
        <f t="shared" si="26"/>
        <v>50.579391521616834</v>
      </c>
    </row>
    <row r="91" spans="1:9" x14ac:dyDescent="0.2">
      <c r="A91" s="14"/>
      <c r="B91" s="42">
        <v>312</v>
      </c>
      <c r="C91" s="43"/>
      <c r="D91" s="44" t="s">
        <v>122</v>
      </c>
      <c r="E91" s="46">
        <f>E92</f>
        <v>114246.25</v>
      </c>
      <c r="F91" s="46">
        <f t="shared" ref="F91:G91" si="37">F92</f>
        <v>136049</v>
      </c>
      <c r="G91" s="46">
        <f t="shared" si="37"/>
        <v>58434.01</v>
      </c>
      <c r="H91" s="184">
        <f t="shared" si="25"/>
        <v>51.14742059367375</v>
      </c>
      <c r="I91" s="184">
        <f t="shared" si="26"/>
        <v>42.950708935751095</v>
      </c>
    </row>
    <row r="92" spans="1:9" x14ac:dyDescent="0.2">
      <c r="A92" s="14"/>
      <c r="B92" s="14">
        <v>3121</v>
      </c>
      <c r="C92" s="43"/>
      <c r="D92" s="44" t="s">
        <v>122</v>
      </c>
      <c r="E92" s="45">
        <v>114246.25</v>
      </c>
      <c r="F92" s="45">
        <v>136049</v>
      </c>
      <c r="G92" s="45">
        <v>58434.01</v>
      </c>
      <c r="H92" s="184">
        <f t="shared" si="25"/>
        <v>51.14742059367375</v>
      </c>
      <c r="I92" s="184">
        <f t="shared" si="26"/>
        <v>42.950708935751095</v>
      </c>
    </row>
    <row r="93" spans="1:9" x14ac:dyDescent="0.2">
      <c r="A93" s="14"/>
      <c r="B93" s="42">
        <v>313</v>
      </c>
      <c r="C93" s="43"/>
      <c r="D93" s="44" t="s">
        <v>123</v>
      </c>
      <c r="E93" s="46">
        <f>E94</f>
        <v>412807.83</v>
      </c>
      <c r="F93" s="46">
        <f>F94</f>
        <v>517527.41</v>
      </c>
      <c r="G93" s="46">
        <f t="shared" ref="G93" si="38">G94</f>
        <v>261698.6</v>
      </c>
      <c r="H93" s="184">
        <f t="shared" si="25"/>
        <v>63.394776208581114</v>
      </c>
      <c r="I93" s="184">
        <f t="shared" si="26"/>
        <v>50.567099431506449</v>
      </c>
    </row>
    <row r="94" spans="1:9" ht="24" x14ac:dyDescent="0.2">
      <c r="A94" s="14"/>
      <c r="B94" s="14">
        <v>3132</v>
      </c>
      <c r="C94" s="43"/>
      <c r="D94" s="44" t="s">
        <v>124</v>
      </c>
      <c r="E94" s="45">
        <v>412807.83</v>
      </c>
      <c r="F94" s="45">
        <v>517527.41</v>
      </c>
      <c r="G94" s="45">
        <v>261698.6</v>
      </c>
      <c r="H94" s="184">
        <f t="shared" si="25"/>
        <v>63.394776208581114</v>
      </c>
      <c r="I94" s="184">
        <f t="shared" si="26"/>
        <v>50.567099431506449</v>
      </c>
    </row>
    <row r="95" spans="1:9" s="147" customFormat="1" x14ac:dyDescent="0.2">
      <c r="A95" s="42"/>
      <c r="B95" s="42"/>
      <c r="C95" s="185">
        <v>31</v>
      </c>
      <c r="D95" s="205" t="s">
        <v>48</v>
      </c>
      <c r="E95" s="162">
        <f>E96</f>
        <v>1200</v>
      </c>
      <c r="F95" s="162">
        <f t="shared" ref="F95:G95" si="39">F96</f>
        <v>2000</v>
      </c>
      <c r="G95" s="162">
        <f t="shared" si="39"/>
        <v>0</v>
      </c>
      <c r="H95" s="184">
        <f t="shared" si="25"/>
        <v>0</v>
      </c>
      <c r="I95" s="184">
        <f t="shared" si="26"/>
        <v>0</v>
      </c>
    </row>
    <row r="96" spans="1:9" x14ac:dyDescent="0.2">
      <c r="A96" s="14"/>
      <c r="B96" s="42">
        <v>312</v>
      </c>
      <c r="C96" s="40"/>
      <c r="D96" s="44" t="s">
        <v>122</v>
      </c>
      <c r="E96" s="46">
        <f>E97</f>
        <v>1200</v>
      </c>
      <c r="F96" s="46">
        <f t="shared" ref="F96:G96" si="40">F97</f>
        <v>2000</v>
      </c>
      <c r="G96" s="46">
        <f t="shared" si="40"/>
        <v>0</v>
      </c>
      <c r="H96" s="184">
        <f t="shared" si="25"/>
        <v>0</v>
      </c>
      <c r="I96" s="184">
        <f t="shared" si="26"/>
        <v>0</v>
      </c>
    </row>
    <row r="97" spans="1:9" x14ac:dyDescent="0.2">
      <c r="A97" s="14"/>
      <c r="B97" s="14">
        <v>3121</v>
      </c>
      <c r="C97" s="40"/>
      <c r="D97" s="44" t="s">
        <v>182</v>
      </c>
      <c r="E97" s="45">
        <v>1200</v>
      </c>
      <c r="F97" s="45">
        <v>2000</v>
      </c>
      <c r="G97" s="45">
        <v>0</v>
      </c>
      <c r="H97" s="184">
        <f t="shared" si="25"/>
        <v>0</v>
      </c>
      <c r="I97" s="184">
        <f t="shared" si="26"/>
        <v>0</v>
      </c>
    </row>
    <row r="98" spans="1:9" s="147" customFormat="1" x14ac:dyDescent="0.2">
      <c r="A98" s="42"/>
      <c r="B98" s="42"/>
      <c r="C98" s="185">
        <v>530</v>
      </c>
      <c r="D98" s="205" t="s">
        <v>220</v>
      </c>
      <c r="E98" s="162">
        <f>E99+E101+E103</f>
        <v>0</v>
      </c>
      <c r="F98" s="162">
        <f t="shared" ref="F98:G98" si="41">F99+F101+F103</f>
        <v>0</v>
      </c>
      <c r="G98" s="162">
        <f t="shared" si="41"/>
        <v>0</v>
      </c>
      <c r="H98" s="184" t="e">
        <f t="shared" si="25"/>
        <v>#DIV/0!</v>
      </c>
      <c r="I98" s="184" t="e">
        <f t="shared" si="26"/>
        <v>#DIV/0!</v>
      </c>
    </row>
    <row r="99" spans="1:9" x14ac:dyDescent="0.2">
      <c r="A99" s="14"/>
      <c r="B99" s="42">
        <v>311</v>
      </c>
      <c r="C99" s="43"/>
      <c r="D99" s="44" t="s">
        <v>120</v>
      </c>
      <c r="E99" s="46">
        <f>E100</f>
        <v>0</v>
      </c>
      <c r="F99" s="46">
        <f t="shared" ref="F99:G99" si="42">F100</f>
        <v>0</v>
      </c>
      <c r="G99" s="46">
        <f t="shared" si="42"/>
        <v>0</v>
      </c>
      <c r="H99" s="184" t="e">
        <f t="shared" si="25"/>
        <v>#DIV/0!</v>
      </c>
      <c r="I99" s="184" t="e">
        <f t="shared" si="26"/>
        <v>#DIV/0!</v>
      </c>
    </row>
    <row r="100" spans="1:9" x14ac:dyDescent="0.2">
      <c r="A100" s="14"/>
      <c r="B100" s="14">
        <v>3111</v>
      </c>
      <c r="C100" s="43"/>
      <c r="D100" s="44" t="s">
        <v>121</v>
      </c>
      <c r="E100" s="45">
        <v>0</v>
      </c>
      <c r="F100" s="45">
        <v>0</v>
      </c>
      <c r="G100" s="45">
        <v>0</v>
      </c>
      <c r="H100" s="184" t="e">
        <f t="shared" si="25"/>
        <v>#DIV/0!</v>
      </c>
      <c r="I100" s="184" t="e">
        <f t="shared" si="26"/>
        <v>#DIV/0!</v>
      </c>
    </row>
    <row r="101" spans="1:9" x14ac:dyDescent="0.2">
      <c r="A101" s="14"/>
      <c r="B101" s="42">
        <v>312</v>
      </c>
      <c r="C101" s="43"/>
      <c r="D101" s="44" t="s">
        <v>122</v>
      </c>
      <c r="E101" s="46">
        <f>E102</f>
        <v>0</v>
      </c>
      <c r="F101" s="46">
        <f t="shared" ref="F101:G101" si="43">F102</f>
        <v>0</v>
      </c>
      <c r="G101" s="46">
        <f t="shared" si="43"/>
        <v>0</v>
      </c>
      <c r="H101" s="184" t="e">
        <f t="shared" si="25"/>
        <v>#DIV/0!</v>
      </c>
      <c r="I101" s="184" t="e">
        <f t="shared" si="26"/>
        <v>#DIV/0!</v>
      </c>
    </row>
    <row r="102" spans="1:9" x14ac:dyDescent="0.2">
      <c r="A102" s="14"/>
      <c r="B102" s="14">
        <v>3121</v>
      </c>
      <c r="C102" s="43"/>
      <c r="D102" s="44" t="s">
        <v>122</v>
      </c>
      <c r="E102" s="45">
        <v>0</v>
      </c>
      <c r="F102" s="45">
        <v>0</v>
      </c>
      <c r="G102" s="45">
        <v>0</v>
      </c>
      <c r="H102" s="184" t="e">
        <f t="shared" si="25"/>
        <v>#DIV/0!</v>
      </c>
      <c r="I102" s="184" t="e">
        <f t="shared" si="26"/>
        <v>#DIV/0!</v>
      </c>
    </row>
    <row r="103" spans="1:9" x14ac:dyDescent="0.2">
      <c r="A103" s="14"/>
      <c r="B103" s="42">
        <v>313</v>
      </c>
      <c r="C103" s="43"/>
      <c r="D103" s="44" t="s">
        <v>123</v>
      </c>
      <c r="E103" s="46">
        <f>E104</f>
        <v>0</v>
      </c>
      <c r="F103" s="46">
        <f t="shared" ref="F103:G103" si="44">F104</f>
        <v>0</v>
      </c>
      <c r="G103" s="46">
        <f t="shared" si="44"/>
        <v>0</v>
      </c>
      <c r="H103" s="184" t="e">
        <f t="shared" si="25"/>
        <v>#DIV/0!</v>
      </c>
      <c r="I103" s="184" t="e">
        <f t="shared" si="26"/>
        <v>#DIV/0!</v>
      </c>
    </row>
    <row r="104" spans="1:9" ht="13.5" customHeight="1" x14ac:dyDescent="0.2">
      <c r="A104" s="14"/>
      <c r="B104" s="14">
        <v>3132</v>
      </c>
      <c r="C104" s="43"/>
      <c r="D104" s="44" t="s">
        <v>306</v>
      </c>
      <c r="E104" s="45">
        <v>0</v>
      </c>
      <c r="F104" s="45">
        <v>0</v>
      </c>
      <c r="G104" s="45">
        <v>0</v>
      </c>
      <c r="H104" s="184" t="e">
        <f t="shared" si="25"/>
        <v>#DIV/0!</v>
      </c>
      <c r="I104" s="184" t="e">
        <f t="shared" si="26"/>
        <v>#DIV/0!</v>
      </c>
    </row>
    <row r="105" spans="1:9" s="147" customFormat="1" x14ac:dyDescent="0.2">
      <c r="A105" s="42"/>
      <c r="B105" s="42"/>
      <c r="C105" s="185">
        <v>92530</v>
      </c>
      <c r="D105" s="205" t="s">
        <v>220</v>
      </c>
      <c r="E105" s="162">
        <f t="shared" ref="E105:G105" si="45">SUM(E106+E108+E110)</f>
        <v>18635.53</v>
      </c>
      <c r="F105" s="162">
        <f t="shared" si="45"/>
        <v>0</v>
      </c>
      <c r="G105" s="162">
        <f t="shared" si="45"/>
        <v>0</v>
      </c>
      <c r="H105" s="184">
        <f t="shared" si="25"/>
        <v>0</v>
      </c>
      <c r="I105" s="184" t="e">
        <f t="shared" si="26"/>
        <v>#DIV/0!</v>
      </c>
    </row>
    <row r="106" spans="1:9" x14ac:dyDescent="0.2">
      <c r="A106" s="14"/>
      <c r="B106" s="42">
        <v>311</v>
      </c>
      <c r="C106" s="43"/>
      <c r="D106" s="44" t="s">
        <v>120</v>
      </c>
      <c r="E106" s="46">
        <f t="shared" ref="E106:G106" si="46">E107</f>
        <v>15996.13</v>
      </c>
      <c r="F106" s="46">
        <f t="shared" si="46"/>
        <v>0</v>
      </c>
      <c r="G106" s="46">
        <f t="shared" si="46"/>
        <v>0</v>
      </c>
      <c r="H106" s="184">
        <f t="shared" si="25"/>
        <v>0</v>
      </c>
      <c r="I106" s="184" t="e">
        <f t="shared" si="26"/>
        <v>#DIV/0!</v>
      </c>
    </row>
    <row r="107" spans="1:9" x14ac:dyDescent="0.2">
      <c r="A107" s="14"/>
      <c r="B107" s="14">
        <v>3111</v>
      </c>
      <c r="C107" s="43"/>
      <c r="D107" s="44" t="s">
        <v>121</v>
      </c>
      <c r="E107" s="45">
        <v>15996.13</v>
      </c>
      <c r="F107" s="45">
        <v>0</v>
      </c>
      <c r="G107" s="45">
        <v>0</v>
      </c>
      <c r="H107" s="184">
        <f t="shared" si="25"/>
        <v>0</v>
      </c>
      <c r="I107" s="184" t="e">
        <f t="shared" si="26"/>
        <v>#DIV/0!</v>
      </c>
    </row>
    <row r="108" spans="1:9" x14ac:dyDescent="0.2">
      <c r="A108" s="14"/>
      <c r="B108" s="42">
        <v>312</v>
      </c>
      <c r="C108" s="43"/>
      <c r="D108" s="44" t="s">
        <v>122</v>
      </c>
      <c r="E108" s="46">
        <v>0</v>
      </c>
      <c r="F108" s="46">
        <v>0</v>
      </c>
      <c r="G108" s="46">
        <v>0</v>
      </c>
      <c r="H108" s="184" t="e">
        <f t="shared" si="25"/>
        <v>#DIV/0!</v>
      </c>
      <c r="I108" s="184" t="e">
        <f t="shared" si="26"/>
        <v>#DIV/0!</v>
      </c>
    </row>
    <row r="109" spans="1:9" x14ac:dyDescent="0.2">
      <c r="A109" s="14"/>
      <c r="B109" s="14">
        <v>3121</v>
      </c>
      <c r="C109" s="43"/>
      <c r="D109" s="44" t="s">
        <v>122</v>
      </c>
      <c r="E109" s="45">
        <v>0</v>
      </c>
      <c r="F109" s="45">
        <v>0</v>
      </c>
      <c r="G109" s="45">
        <v>0</v>
      </c>
      <c r="H109" s="184" t="e">
        <f t="shared" si="25"/>
        <v>#DIV/0!</v>
      </c>
      <c r="I109" s="184" t="e">
        <f t="shared" si="26"/>
        <v>#DIV/0!</v>
      </c>
    </row>
    <row r="110" spans="1:9" x14ac:dyDescent="0.2">
      <c r="A110" s="14"/>
      <c r="B110" s="42">
        <v>313</v>
      </c>
      <c r="C110" s="43"/>
      <c r="D110" s="44" t="s">
        <v>123</v>
      </c>
      <c r="E110" s="46">
        <f t="shared" ref="E110:G110" si="47">E111</f>
        <v>2639.4</v>
      </c>
      <c r="F110" s="46">
        <f t="shared" si="47"/>
        <v>0</v>
      </c>
      <c r="G110" s="46">
        <f t="shared" si="47"/>
        <v>0</v>
      </c>
      <c r="H110" s="184">
        <f t="shared" si="25"/>
        <v>0</v>
      </c>
      <c r="I110" s="184" t="e">
        <f t="shared" si="26"/>
        <v>#DIV/0!</v>
      </c>
    </row>
    <row r="111" spans="1:9" ht="15" customHeight="1" x14ac:dyDescent="0.2">
      <c r="A111" s="14"/>
      <c r="B111" s="14">
        <v>3132</v>
      </c>
      <c r="C111" s="43"/>
      <c r="D111" s="44" t="s">
        <v>306</v>
      </c>
      <c r="E111" s="45">
        <v>2639.4</v>
      </c>
      <c r="F111" s="45">
        <v>0</v>
      </c>
      <c r="G111" s="45">
        <v>0</v>
      </c>
      <c r="H111" s="184">
        <f t="shared" si="25"/>
        <v>0</v>
      </c>
      <c r="I111" s="184" t="e">
        <f t="shared" si="26"/>
        <v>#DIV/0!</v>
      </c>
    </row>
    <row r="112" spans="1:9" s="188" customFormat="1" x14ac:dyDescent="0.2">
      <c r="A112" s="63"/>
      <c r="B112" s="63"/>
      <c r="C112" s="185">
        <v>6103</v>
      </c>
      <c r="D112" s="185" t="s">
        <v>49</v>
      </c>
      <c r="E112" s="162">
        <v>0</v>
      </c>
      <c r="F112" s="162">
        <v>0</v>
      </c>
      <c r="G112" s="162">
        <v>0</v>
      </c>
      <c r="H112" s="184" t="e">
        <f t="shared" si="25"/>
        <v>#DIV/0!</v>
      </c>
      <c r="I112" s="184" t="e">
        <f t="shared" si="26"/>
        <v>#DIV/0!</v>
      </c>
    </row>
    <row r="113" spans="1:9" s="147" customFormat="1" x14ac:dyDescent="0.2">
      <c r="A113" s="226"/>
      <c r="B113" s="226">
        <v>32</v>
      </c>
      <c r="C113" s="227"/>
      <c r="D113" s="226" t="s">
        <v>29</v>
      </c>
      <c r="E113" s="228">
        <f>E114+E142+E170+E194+E215+E230+E236+E237+E256+E257+E272+E275+E279</f>
        <v>531295.49</v>
      </c>
      <c r="F113" s="228">
        <f>F114+F142+F170+F194+F215+F230+F236+F237+F256+F257+F272+F275+F279</f>
        <v>590632.71</v>
      </c>
      <c r="G113" s="228">
        <f>G114+G142+G170+G194+G215+G230+G236+G237+G256+G257+G272+G275+G279</f>
        <v>285559.23000000004</v>
      </c>
      <c r="H113" s="230">
        <f t="shared" si="25"/>
        <v>53.747723324359484</v>
      </c>
      <c r="I113" s="230">
        <f t="shared" si="26"/>
        <v>48.34802156487406</v>
      </c>
    </row>
    <row r="114" spans="1:9" s="188" customFormat="1" x14ac:dyDescent="0.2">
      <c r="A114" s="63"/>
      <c r="B114" s="63"/>
      <c r="C114" s="185">
        <v>11</v>
      </c>
      <c r="D114" s="185" t="s">
        <v>17</v>
      </c>
      <c r="E114" s="162">
        <f>E115+E120+E127+E136</f>
        <v>199663.41999999998</v>
      </c>
      <c r="F114" s="162">
        <f>F115+F120+F127+F136</f>
        <v>194186.32</v>
      </c>
      <c r="G114" s="162">
        <f>G115+G120+G127+G136</f>
        <v>102090.59</v>
      </c>
      <c r="H114" s="184">
        <f t="shared" si="25"/>
        <v>51.131343938714465</v>
      </c>
      <c r="I114" s="184">
        <f t="shared" si="26"/>
        <v>52.573523201840381</v>
      </c>
    </row>
    <row r="115" spans="1:9" x14ac:dyDescent="0.2">
      <c r="A115" s="14"/>
      <c r="B115" s="42">
        <v>321</v>
      </c>
      <c r="C115" s="43"/>
      <c r="D115" s="44" t="s">
        <v>125</v>
      </c>
      <c r="E115" s="46">
        <f>SUM(E116:E119)</f>
        <v>12455.25</v>
      </c>
      <c r="F115" s="46">
        <f t="shared" ref="F115:G115" si="48">SUM(F116:F119)</f>
        <v>12247.3</v>
      </c>
      <c r="G115" s="46">
        <f t="shared" si="48"/>
        <v>6171.94</v>
      </c>
      <c r="H115" s="184">
        <f t="shared" si="25"/>
        <v>49.552919451636853</v>
      </c>
      <c r="I115" s="184">
        <f t="shared" si="26"/>
        <v>50.394290986584799</v>
      </c>
    </row>
    <row r="116" spans="1:9" x14ac:dyDescent="0.2">
      <c r="A116" s="14"/>
      <c r="B116" s="14">
        <v>3211</v>
      </c>
      <c r="C116" s="43"/>
      <c r="D116" s="44" t="s">
        <v>126</v>
      </c>
      <c r="E116" s="45">
        <v>7987.97</v>
      </c>
      <c r="F116" s="45">
        <v>8060</v>
      </c>
      <c r="G116" s="45">
        <v>4020.85</v>
      </c>
      <c r="H116" s="184">
        <f t="shared" si="25"/>
        <v>50.336318238551215</v>
      </c>
      <c r="I116" s="184">
        <f t="shared" si="26"/>
        <v>49.886476426799007</v>
      </c>
    </row>
    <row r="117" spans="1:9" ht="24" x14ac:dyDescent="0.2">
      <c r="A117" s="14"/>
      <c r="B117" s="14">
        <v>3212</v>
      </c>
      <c r="C117" s="43"/>
      <c r="D117" s="44" t="s">
        <v>127</v>
      </c>
      <c r="E117" s="45">
        <v>3947.28</v>
      </c>
      <c r="F117" s="45">
        <v>3287.3</v>
      </c>
      <c r="G117" s="45">
        <v>1626.09</v>
      </c>
      <c r="H117" s="184">
        <f t="shared" si="25"/>
        <v>41.195202772542103</v>
      </c>
      <c r="I117" s="184">
        <f t="shared" si="26"/>
        <v>49.465823015848869</v>
      </c>
    </row>
    <row r="118" spans="1:9" x14ac:dyDescent="0.2">
      <c r="A118" s="14"/>
      <c r="B118" s="14">
        <v>3213</v>
      </c>
      <c r="C118" s="43"/>
      <c r="D118" s="44" t="s">
        <v>128</v>
      </c>
      <c r="E118" s="45">
        <v>520</v>
      </c>
      <c r="F118" s="45">
        <v>900</v>
      </c>
      <c r="G118" s="45">
        <v>525</v>
      </c>
      <c r="H118" s="184">
        <f t="shared" si="25"/>
        <v>100.96153846153845</v>
      </c>
      <c r="I118" s="184">
        <f t="shared" si="26"/>
        <v>58.333333333333336</v>
      </c>
    </row>
    <row r="119" spans="1:9" x14ac:dyDescent="0.2">
      <c r="A119" s="14"/>
      <c r="B119" s="14">
        <v>3214</v>
      </c>
      <c r="C119" s="43"/>
      <c r="D119" s="44" t="s">
        <v>129</v>
      </c>
      <c r="E119" s="45">
        <v>0</v>
      </c>
      <c r="F119" s="45">
        <v>0</v>
      </c>
      <c r="G119" s="45">
        <v>0</v>
      </c>
      <c r="H119" s="184" t="e">
        <f t="shared" si="25"/>
        <v>#DIV/0!</v>
      </c>
      <c r="I119" s="184" t="e">
        <f t="shared" si="26"/>
        <v>#DIV/0!</v>
      </c>
    </row>
    <row r="120" spans="1:9" x14ac:dyDescent="0.2">
      <c r="A120" s="14"/>
      <c r="B120" s="42">
        <v>322</v>
      </c>
      <c r="C120" s="43"/>
      <c r="D120" s="44" t="s">
        <v>130</v>
      </c>
      <c r="E120" s="46">
        <f>SUM(E121:E126)</f>
        <v>84273.62</v>
      </c>
      <c r="F120" s="46">
        <f t="shared" ref="F120:G120" si="49">SUM(F121:F126)</f>
        <v>110107.02</v>
      </c>
      <c r="G120" s="46">
        <f t="shared" si="49"/>
        <v>43674.39</v>
      </c>
      <c r="H120" s="184">
        <f t="shared" si="25"/>
        <v>51.824509259243875</v>
      </c>
      <c r="I120" s="184">
        <f t="shared" si="26"/>
        <v>39.665400080757792</v>
      </c>
    </row>
    <row r="121" spans="1:9" ht="24" x14ac:dyDescent="0.2">
      <c r="A121" s="14"/>
      <c r="B121" s="14">
        <v>3221</v>
      </c>
      <c r="C121" s="43"/>
      <c r="D121" s="44" t="s">
        <v>131</v>
      </c>
      <c r="E121" s="45">
        <v>18128.87</v>
      </c>
      <c r="F121" s="45">
        <v>16000</v>
      </c>
      <c r="G121" s="45">
        <v>4317.62</v>
      </c>
      <c r="H121" s="184">
        <f t="shared" si="25"/>
        <v>23.816266540606225</v>
      </c>
      <c r="I121" s="184">
        <f t="shared" si="26"/>
        <v>26.985125</v>
      </c>
    </row>
    <row r="122" spans="1:9" x14ac:dyDescent="0.2">
      <c r="A122" s="14"/>
      <c r="B122" s="14">
        <v>3222</v>
      </c>
      <c r="C122" s="43"/>
      <c r="D122" s="44" t="s">
        <v>132</v>
      </c>
      <c r="E122" s="45">
        <v>2585.73</v>
      </c>
      <c r="F122" s="45">
        <v>1607.02</v>
      </c>
      <c r="G122" s="45">
        <v>1491.1</v>
      </c>
      <c r="H122" s="184">
        <f t="shared" si="25"/>
        <v>57.66650036933477</v>
      </c>
      <c r="I122" s="184">
        <f t="shared" si="26"/>
        <v>92.786648579358072</v>
      </c>
    </row>
    <row r="123" spans="1:9" x14ac:dyDescent="0.2">
      <c r="A123" s="14"/>
      <c r="B123" s="14">
        <v>3223</v>
      </c>
      <c r="C123" s="43"/>
      <c r="D123" s="44" t="s">
        <v>133</v>
      </c>
      <c r="E123" s="45">
        <v>52430.53</v>
      </c>
      <c r="F123" s="45">
        <v>80000</v>
      </c>
      <c r="G123" s="45">
        <v>33482.519999999997</v>
      </c>
      <c r="H123" s="184">
        <f t="shared" si="25"/>
        <v>63.860731524171122</v>
      </c>
      <c r="I123" s="184">
        <f t="shared" si="26"/>
        <v>41.853149999999992</v>
      </c>
    </row>
    <row r="124" spans="1:9" ht="24" x14ac:dyDescent="0.2">
      <c r="A124" s="14"/>
      <c r="B124" s="14">
        <v>3224</v>
      </c>
      <c r="C124" s="43"/>
      <c r="D124" s="44" t="s">
        <v>178</v>
      </c>
      <c r="E124" s="45">
        <v>1716.64</v>
      </c>
      <c r="F124" s="45">
        <v>8500</v>
      </c>
      <c r="G124" s="45">
        <v>2009.45</v>
      </c>
      <c r="H124" s="184">
        <f t="shared" si="25"/>
        <v>117.05715816944729</v>
      </c>
      <c r="I124" s="184">
        <f t="shared" si="26"/>
        <v>23.640588235294118</v>
      </c>
    </row>
    <row r="125" spans="1:9" x14ac:dyDescent="0.2">
      <c r="A125" s="14"/>
      <c r="B125" s="14">
        <v>3225</v>
      </c>
      <c r="C125" s="43"/>
      <c r="D125" s="44" t="s">
        <v>134</v>
      </c>
      <c r="E125" s="45">
        <v>6849.17</v>
      </c>
      <c r="F125" s="45">
        <v>2500</v>
      </c>
      <c r="G125" s="45">
        <v>1613.51</v>
      </c>
      <c r="H125" s="184">
        <f t="shared" si="25"/>
        <v>23.557744953038103</v>
      </c>
      <c r="I125" s="184">
        <f t="shared" si="26"/>
        <v>64.540399999999991</v>
      </c>
    </row>
    <row r="126" spans="1:9" ht="24" x14ac:dyDescent="0.2">
      <c r="A126" s="14"/>
      <c r="B126" s="14">
        <v>3227</v>
      </c>
      <c r="C126" s="43"/>
      <c r="D126" s="44" t="s">
        <v>179</v>
      </c>
      <c r="E126" s="45">
        <v>2562.6799999999998</v>
      </c>
      <c r="F126" s="45">
        <v>1500</v>
      </c>
      <c r="G126" s="45">
        <v>760.19</v>
      </c>
      <c r="H126" s="184">
        <f t="shared" si="25"/>
        <v>29.663867513696601</v>
      </c>
      <c r="I126" s="184">
        <f t="shared" si="26"/>
        <v>50.679333333333332</v>
      </c>
    </row>
    <row r="127" spans="1:9" x14ac:dyDescent="0.2">
      <c r="A127" s="14"/>
      <c r="B127" s="42">
        <v>323</v>
      </c>
      <c r="C127" s="43"/>
      <c r="D127" s="44" t="s">
        <v>135</v>
      </c>
      <c r="E127" s="46">
        <f>SUM(E128:E135)</f>
        <v>87130.12</v>
      </c>
      <c r="F127" s="46">
        <f t="shared" ref="F127:G127" si="50">SUM(F128:F135)</f>
        <v>65567</v>
      </c>
      <c r="G127" s="46">
        <f t="shared" si="50"/>
        <v>48400.72</v>
      </c>
      <c r="H127" s="184">
        <f t="shared" si="25"/>
        <v>55.549929232279268</v>
      </c>
      <c r="I127" s="184">
        <f t="shared" si="26"/>
        <v>73.818719782817581</v>
      </c>
    </row>
    <row r="128" spans="1:9" x14ac:dyDescent="0.2">
      <c r="A128" s="14"/>
      <c r="B128" s="14">
        <v>3231</v>
      </c>
      <c r="C128" s="43"/>
      <c r="D128" s="44" t="s">
        <v>136</v>
      </c>
      <c r="E128" s="45">
        <v>7061.16</v>
      </c>
      <c r="F128" s="45">
        <v>6200</v>
      </c>
      <c r="G128" s="45">
        <v>5437.23</v>
      </c>
      <c r="H128" s="184">
        <f t="shared" si="25"/>
        <v>77.001937358734253</v>
      </c>
      <c r="I128" s="184">
        <f t="shared" si="26"/>
        <v>87.69725806451612</v>
      </c>
    </row>
    <row r="129" spans="1:9" ht="24" x14ac:dyDescent="0.2">
      <c r="A129" s="14"/>
      <c r="B129" s="14">
        <v>3232</v>
      </c>
      <c r="C129" s="43"/>
      <c r="D129" s="44" t="s">
        <v>137</v>
      </c>
      <c r="E129" s="45">
        <v>29956.11</v>
      </c>
      <c r="F129" s="45">
        <v>9365</v>
      </c>
      <c r="G129" s="45">
        <v>10862.5</v>
      </c>
      <c r="H129" s="184">
        <f t="shared" si="25"/>
        <v>36.261383737741646</v>
      </c>
      <c r="I129" s="184">
        <f t="shared" si="26"/>
        <v>115.99038974906568</v>
      </c>
    </row>
    <row r="130" spans="1:9" x14ac:dyDescent="0.2">
      <c r="A130" s="14"/>
      <c r="B130" s="14">
        <v>3233</v>
      </c>
      <c r="C130" s="43"/>
      <c r="D130" s="44" t="s">
        <v>138</v>
      </c>
      <c r="E130" s="45">
        <v>1178.8499999999999</v>
      </c>
      <c r="F130" s="45">
        <v>500</v>
      </c>
      <c r="G130" s="45">
        <v>497.7</v>
      </c>
      <c r="H130" s="184">
        <f t="shared" si="25"/>
        <v>42.219111846290879</v>
      </c>
      <c r="I130" s="184">
        <f t="shared" si="26"/>
        <v>99.539999999999992</v>
      </c>
    </row>
    <row r="131" spans="1:9" x14ac:dyDescent="0.2">
      <c r="A131" s="14"/>
      <c r="B131" s="14">
        <v>3234</v>
      </c>
      <c r="C131" s="43"/>
      <c r="D131" s="44" t="s">
        <v>139</v>
      </c>
      <c r="E131" s="45">
        <v>11416.71</v>
      </c>
      <c r="F131" s="45">
        <v>12602</v>
      </c>
      <c r="G131" s="45">
        <v>4785.6899999999996</v>
      </c>
      <c r="H131" s="184">
        <f t="shared" si="25"/>
        <v>41.918293448813188</v>
      </c>
      <c r="I131" s="184">
        <f t="shared" si="26"/>
        <v>37.975638787494042</v>
      </c>
    </row>
    <row r="132" spans="1:9" x14ac:dyDescent="0.2">
      <c r="A132" s="14"/>
      <c r="B132" s="14">
        <v>3236</v>
      </c>
      <c r="C132" s="43"/>
      <c r="D132" s="44" t="s">
        <v>149</v>
      </c>
      <c r="E132" s="45">
        <v>6370</v>
      </c>
      <c r="F132" s="45">
        <v>9000</v>
      </c>
      <c r="G132" s="45">
        <v>0</v>
      </c>
      <c r="H132" s="184">
        <f t="shared" si="25"/>
        <v>0</v>
      </c>
      <c r="I132" s="184">
        <f t="shared" si="26"/>
        <v>0</v>
      </c>
    </row>
    <row r="133" spans="1:9" x14ac:dyDescent="0.2">
      <c r="A133" s="14"/>
      <c r="B133" s="14">
        <v>3237</v>
      </c>
      <c r="C133" s="43"/>
      <c r="D133" s="44" t="s">
        <v>140</v>
      </c>
      <c r="E133" s="45">
        <v>5588</v>
      </c>
      <c r="F133" s="45">
        <v>3500</v>
      </c>
      <c r="G133" s="45">
        <v>11134.25</v>
      </c>
      <c r="H133" s="184">
        <f t="shared" si="25"/>
        <v>199.25286327845384</v>
      </c>
      <c r="I133" s="184">
        <f t="shared" si="26"/>
        <v>318.12142857142857</v>
      </c>
    </row>
    <row r="134" spans="1:9" x14ac:dyDescent="0.2">
      <c r="A134" s="14"/>
      <c r="B134" s="14">
        <v>3238</v>
      </c>
      <c r="C134" s="43"/>
      <c r="D134" s="44" t="s">
        <v>141</v>
      </c>
      <c r="E134" s="45">
        <v>4021.43</v>
      </c>
      <c r="F134" s="45">
        <v>3400</v>
      </c>
      <c r="G134" s="45">
        <v>1563.91</v>
      </c>
      <c r="H134" s="184">
        <f t="shared" si="25"/>
        <v>38.889400039289512</v>
      </c>
      <c r="I134" s="184">
        <f t="shared" si="26"/>
        <v>45.997352941176473</v>
      </c>
    </row>
    <row r="135" spans="1:9" x14ac:dyDescent="0.2">
      <c r="A135" s="14"/>
      <c r="B135" s="14">
        <v>3239</v>
      </c>
      <c r="C135" s="43"/>
      <c r="D135" s="44" t="s">
        <v>142</v>
      </c>
      <c r="E135" s="45">
        <v>21537.86</v>
      </c>
      <c r="F135" s="45">
        <v>21000</v>
      </c>
      <c r="G135" s="45">
        <v>14119.44</v>
      </c>
      <c r="H135" s="184">
        <f t="shared" si="25"/>
        <v>65.556373753009822</v>
      </c>
      <c r="I135" s="184">
        <f t="shared" si="26"/>
        <v>67.235428571428585</v>
      </c>
    </row>
    <row r="136" spans="1:9" ht="24" x14ac:dyDescent="0.2">
      <c r="A136" s="14"/>
      <c r="B136" s="42">
        <v>329</v>
      </c>
      <c r="C136" s="43"/>
      <c r="D136" s="44" t="s">
        <v>143</v>
      </c>
      <c r="E136" s="46">
        <f t="shared" ref="E136:G136" si="51">SUM(E137:E141)</f>
        <v>15804.43</v>
      </c>
      <c r="F136" s="46">
        <f t="shared" si="51"/>
        <v>6265</v>
      </c>
      <c r="G136" s="46">
        <f t="shared" si="51"/>
        <v>3843.54</v>
      </c>
      <c r="H136" s="184">
        <f t="shared" si="25"/>
        <v>24.319383868953199</v>
      </c>
      <c r="I136" s="184">
        <f t="shared" si="26"/>
        <v>61.349401436552277</v>
      </c>
    </row>
    <row r="137" spans="1:9" ht="24" x14ac:dyDescent="0.2">
      <c r="A137" s="14"/>
      <c r="B137" s="14">
        <v>3291</v>
      </c>
      <c r="C137" s="43"/>
      <c r="D137" s="44" t="s">
        <v>150</v>
      </c>
      <c r="E137" s="45">
        <v>633.45000000000005</v>
      </c>
      <c r="F137" s="45">
        <v>0</v>
      </c>
      <c r="G137" s="45">
        <v>0</v>
      </c>
      <c r="H137" s="184">
        <f t="shared" si="25"/>
        <v>0</v>
      </c>
      <c r="I137" s="184" t="e">
        <f t="shared" si="26"/>
        <v>#DIV/0!</v>
      </c>
    </row>
    <row r="138" spans="1:9" x14ac:dyDescent="0.2">
      <c r="A138" s="14"/>
      <c r="B138" s="14">
        <v>3292</v>
      </c>
      <c r="C138" s="43"/>
      <c r="D138" s="44" t="s">
        <v>144</v>
      </c>
      <c r="E138" s="45">
        <v>2912.9</v>
      </c>
      <c r="F138" s="45">
        <v>2600</v>
      </c>
      <c r="G138" s="45">
        <v>2727.33</v>
      </c>
      <c r="H138" s="184">
        <f t="shared" si="25"/>
        <v>93.629372790003089</v>
      </c>
      <c r="I138" s="184">
        <f t="shared" si="26"/>
        <v>104.89730769230769</v>
      </c>
    </row>
    <row r="139" spans="1:9" x14ac:dyDescent="0.2">
      <c r="A139" s="14"/>
      <c r="B139" s="14">
        <v>3293</v>
      </c>
      <c r="C139" s="43"/>
      <c r="D139" s="44" t="s">
        <v>145</v>
      </c>
      <c r="E139" s="45">
        <v>1766.75</v>
      </c>
      <c r="F139" s="45">
        <v>1500</v>
      </c>
      <c r="G139" s="45">
        <v>0</v>
      </c>
      <c r="H139" s="184">
        <f t="shared" ref="H139:H202" si="52">(G139/E139)*100</f>
        <v>0</v>
      </c>
      <c r="I139" s="184">
        <f t="shared" ref="I139:I211" si="53">(G139/F139)*100</f>
        <v>0</v>
      </c>
    </row>
    <row r="140" spans="1:9" x14ac:dyDescent="0.2">
      <c r="A140" s="14"/>
      <c r="B140" s="14">
        <v>3294</v>
      </c>
      <c r="C140" s="43"/>
      <c r="D140" s="44" t="s">
        <v>146</v>
      </c>
      <c r="E140" s="45">
        <v>163.09</v>
      </c>
      <c r="F140" s="45">
        <v>165</v>
      </c>
      <c r="G140" s="45">
        <v>125</v>
      </c>
      <c r="H140" s="184">
        <f t="shared" si="52"/>
        <v>76.644797351155802</v>
      </c>
      <c r="I140" s="184">
        <f t="shared" si="53"/>
        <v>75.757575757575751</v>
      </c>
    </row>
    <row r="141" spans="1:9" ht="24" x14ac:dyDescent="0.2">
      <c r="A141" s="14"/>
      <c r="B141" s="14">
        <v>3299</v>
      </c>
      <c r="C141" s="43"/>
      <c r="D141" s="44" t="s">
        <v>143</v>
      </c>
      <c r="E141" s="45">
        <v>10328.24</v>
      </c>
      <c r="F141" s="45">
        <v>2000</v>
      </c>
      <c r="G141" s="45">
        <v>991.21</v>
      </c>
      <c r="H141" s="184">
        <f t="shared" si="52"/>
        <v>9.5970852729990792</v>
      </c>
      <c r="I141" s="184">
        <f t="shared" si="53"/>
        <v>49.560500000000005</v>
      </c>
    </row>
    <row r="142" spans="1:9" s="188" customFormat="1" x14ac:dyDescent="0.2">
      <c r="A142" s="63"/>
      <c r="B142" s="63"/>
      <c r="C142" s="185">
        <v>31</v>
      </c>
      <c r="D142" s="185" t="s">
        <v>48</v>
      </c>
      <c r="E142" s="162">
        <f>SUM(E143+E148+E155+E164)</f>
        <v>5282.46</v>
      </c>
      <c r="F142" s="162">
        <f t="shared" ref="F142:G142" si="54">SUM(F143+F148+F155+F164)</f>
        <v>7950</v>
      </c>
      <c r="G142" s="162">
        <f t="shared" si="54"/>
        <v>368.78999999999996</v>
      </c>
      <c r="H142" s="184">
        <f t="shared" si="52"/>
        <v>6.9814063902045627</v>
      </c>
      <c r="I142" s="184">
        <f t="shared" si="53"/>
        <v>4.6388679245283013</v>
      </c>
    </row>
    <row r="143" spans="1:9" x14ac:dyDescent="0.2">
      <c r="A143" s="14"/>
      <c r="B143" s="42">
        <v>321</v>
      </c>
      <c r="C143" s="43"/>
      <c r="D143" s="44" t="s">
        <v>125</v>
      </c>
      <c r="E143" s="46">
        <f>SUM(E144:E147)</f>
        <v>187.98</v>
      </c>
      <c r="F143" s="46">
        <f t="shared" ref="F143:G143" si="55">SUM(F144:F147)</f>
        <v>1150</v>
      </c>
      <c r="G143" s="46">
        <f t="shared" si="55"/>
        <v>133.75</v>
      </c>
      <c r="H143" s="184">
        <f t="shared" si="52"/>
        <v>71.151186296414508</v>
      </c>
      <c r="I143" s="184">
        <f t="shared" si="53"/>
        <v>11.630434782608695</v>
      </c>
    </row>
    <row r="144" spans="1:9" x14ac:dyDescent="0.2">
      <c r="A144" s="14"/>
      <c r="B144" s="14">
        <v>3211</v>
      </c>
      <c r="C144" s="43"/>
      <c r="D144" s="44" t="s">
        <v>126</v>
      </c>
      <c r="E144" s="45">
        <v>187.98</v>
      </c>
      <c r="F144" s="45">
        <v>1000</v>
      </c>
      <c r="G144" s="45">
        <v>0</v>
      </c>
      <c r="H144" s="184">
        <f t="shared" si="52"/>
        <v>0</v>
      </c>
      <c r="I144" s="184">
        <f t="shared" si="53"/>
        <v>0</v>
      </c>
    </row>
    <row r="145" spans="1:9" ht="24" x14ac:dyDescent="0.2">
      <c r="A145" s="14"/>
      <c r="B145" s="14">
        <v>3212</v>
      </c>
      <c r="C145" s="43"/>
      <c r="D145" s="44" t="s">
        <v>127</v>
      </c>
      <c r="E145" s="45">
        <v>0</v>
      </c>
      <c r="F145" s="45">
        <v>0</v>
      </c>
      <c r="G145" s="45">
        <v>0</v>
      </c>
      <c r="H145" s="184" t="e">
        <f t="shared" si="52"/>
        <v>#DIV/0!</v>
      </c>
      <c r="I145" s="184" t="e">
        <f t="shared" si="53"/>
        <v>#DIV/0!</v>
      </c>
    </row>
    <row r="146" spans="1:9" x14ac:dyDescent="0.2">
      <c r="A146" s="14"/>
      <c r="B146" s="14">
        <v>3213</v>
      </c>
      <c r="C146" s="43"/>
      <c r="D146" s="44" t="s">
        <v>128</v>
      </c>
      <c r="E146" s="45">
        <v>0</v>
      </c>
      <c r="F146" s="45">
        <v>150</v>
      </c>
      <c r="G146" s="45">
        <v>133.75</v>
      </c>
      <c r="H146" s="184" t="e">
        <f t="shared" si="52"/>
        <v>#DIV/0!</v>
      </c>
      <c r="I146" s="184">
        <f t="shared" si="53"/>
        <v>89.166666666666671</v>
      </c>
    </row>
    <row r="147" spans="1:9" x14ac:dyDescent="0.2">
      <c r="A147" s="14"/>
      <c r="B147" s="14">
        <v>3214</v>
      </c>
      <c r="C147" s="43"/>
      <c r="D147" s="44" t="s">
        <v>129</v>
      </c>
      <c r="E147" s="45">
        <v>0</v>
      </c>
      <c r="F147" s="45">
        <v>0</v>
      </c>
      <c r="G147" s="45">
        <v>0</v>
      </c>
      <c r="H147" s="184" t="e">
        <f t="shared" si="52"/>
        <v>#DIV/0!</v>
      </c>
      <c r="I147" s="184" t="e">
        <f t="shared" si="53"/>
        <v>#DIV/0!</v>
      </c>
    </row>
    <row r="148" spans="1:9" x14ac:dyDescent="0.2">
      <c r="A148" s="14"/>
      <c r="B148" s="42">
        <v>322</v>
      </c>
      <c r="C148" s="43"/>
      <c r="D148" s="44" t="s">
        <v>130</v>
      </c>
      <c r="E148" s="46">
        <f>SUM(E149:E154)</f>
        <v>1719.81</v>
      </c>
      <c r="F148" s="46">
        <f t="shared" ref="F148:G148" si="56">SUM(F149:F154)</f>
        <v>5800</v>
      </c>
      <c r="G148" s="46">
        <f t="shared" si="56"/>
        <v>0</v>
      </c>
      <c r="H148" s="184">
        <f t="shared" si="52"/>
        <v>0</v>
      </c>
      <c r="I148" s="184">
        <f t="shared" si="53"/>
        <v>0</v>
      </c>
    </row>
    <row r="149" spans="1:9" ht="24" x14ac:dyDescent="0.2">
      <c r="A149" s="14"/>
      <c r="B149" s="14">
        <v>3221</v>
      </c>
      <c r="C149" s="43"/>
      <c r="D149" s="44" t="s">
        <v>131</v>
      </c>
      <c r="E149" s="45">
        <v>451.48</v>
      </c>
      <c r="F149" s="45">
        <v>2000</v>
      </c>
      <c r="G149" s="45">
        <v>0</v>
      </c>
      <c r="H149" s="184">
        <f t="shared" si="52"/>
        <v>0</v>
      </c>
      <c r="I149" s="184">
        <f t="shared" si="53"/>
        <v>0</v>
      </c>
    </row>
    <row r="150" spans="1:9" x14ac:dyDescent="0.2">
      <c r="A150" s="14"/>
      <c r="B150" s="14">
        <v>3222</v>
      </c>
      <c r="C150" s="43"/>
      <c r="D150" s="44" t="s">
        <v>132</v>
      </c>
      <c r="E150" s="45">
        <v>126.17</v>
      </c>
      <c r="F150" s="45">
        <v>0</v>
      </c>
      <c r="G150" s="45">
        <v>0</v>
      </c>
      <c r="H150" s="184">
        <f t="shared" si="52"/>
        <v>0</v>
      </c>
      <c r="I150" s="184" t="e">
        <f t="shared" si="53"/>
        <v>#DIV/0!</v>
      </c>
    </row>
    <row r="151" spans="1:9" x14ac:dyDescent="0.2">
      <c r="A151" s="14"/>
      <c r="B151" s="14">
        <v>3223</v>
      </c>
      <c r="C151" s="43"/>
      <c r="D151" s="44" t="s">
        <v>133</v>
      </c>
      <c r="E151" s="45">
        <v>0</v>
      </c>
      <c r="F151" s="45">
        <v>0</v>
      </c>
      <c r="G151" s="45">
        <v>0</v>
      </c>
      <c r="H151" s="184" t="e">
        <f t="shared" si="52"/>
        <v>#DIV/0!</v>
      </c>
      <c r="I151" s="184" t="e">
        <f t="shared" si="53"/>
        <v>#DIV/0!</v>
      </c>
    </row>
    <row r="152" spans="1:9" ht="24" x14ac:dyDescent="0.2">
      <c r="A152" s="14"/>
      <c r="B152" s="14">
        <v>3224</v>
      </c>
      <c r="C152" s="43"/>
      <c r="D152" s="44" t="s">
        <v>178</v>
      </c>
      <c r="E152" s="45">
        <v>1069.6600000000001</v>
      </c>
      <c r="F152" s="45">
        <v>2800</v>
      </c>
      <c r="G152" s="45">
        <v>0</v>
      </c>
      <c r="H152" s="184">
        <f t="shared" si="52"/>
        <v>0</v>
      </c>
      <c r="I152" s="184">
        <f t="shared" si="53"/>
        <v>0</v>
      </c>
    </row>
    <row r="153" spans="1:9" x14ac:dyDescent="0.2">
      <c r="A153" s="14"/>
      <c r="B153" s="14">
        <v>3225</v>
      </c>
      <c r="C153" s="43"/>
      <c r="D153" s="44" t="s">
        <v>134</v>
      </c>
      <c r="E153" s="45">
        <v>72.5</v>
      </c>
      <c r="F153" s="45">
        <v>1000</v>
      </c>
      <c r="G153" s="45">
        <v>0</v>
      </c>
      <c r="H153" s="184">
        <f t="shared" si="52"/>
        <v>0</v>
      </c>
      <c r="I153" s="184">
        <f t="shared" si="53"/>
        <v>0</v>
      </c>
    </row>
    <row r="154" spans="1:9" ht="24" x14ac:dyDescent="0.2">
      <c r="A154" s="14"/>
      <c r="B154" s="14">
        <v>3227</v>
      </c>
      <c r="C154" s="43"/>
      <c r="D154" s="44" t="s">
        <v>179</v>
      </c>
      <c r="E154" s="45">
        <v>0</v>
      </c>
      <c r="F154" s="45">
        <v>0</v>
      </c>
      <c r="G154" s="45">
        <v>0</v>
      </c>
      <c r="H154" s="184" t="e">
        <f t="shared" si="52"/>
        <v>#DIV/0!</v>
      </c>
      <c r="I154" s="184" t="e">
        <f t="shared" si="53"/>
        <v>#DIV/0!</v>
      </c>
    </row>
    <row r="155" spans="1:9" x14ac:dyDescent="0.2">
      <c r="A155" s="14"/>
      <c r="B155" s="42">
        <v>323</v>
      </c>
      <c r="C155" s="43"/>
      <c r="D155" s="44" t="s">
        <v>135</v>
      </c>
      <c r="E155" s="46">
        <f>SUM(E156:E163)</f>
        <v>2831.5</v>
      </c>
      <c r="F155" s="46">
        <f t="shared" ref="F155:G155" si="57">SUM(F156:F163)</f>
        <v>1000</v>
      </c>
      <c r="G155" s="46">
        <f t="shared" si="57"/>
        <v>235.04</v>
      </c>
      <c r="H155" s="184">
        <f t="shared" si="52"/>
        <v>8.3009005827300015</v>
      </c>
      <c r="I155" s="184">
        <f t="shared" si="53"/>
        <v>23.504000000000001</v>
      </c>
    </row>
    <row r="156" spans="1:9" x14ac:dyDescent="0.2">
      <c r="A156" s="14"/>
      <c r="B156" s="14">
        <v>3231</v>
      </c>
      <c r="C156" s="43"/>
      <c r="D156" s="44" t="s">
        <v>136</v>
      </c>
      <c r="E156" s="45">
        <v>1263</v>
      </c>
      <c r="F156" s="45">
        <v>0</v>
      </c>
      <c r="G156" s="45">
        <v>0</v>
      </c>
      <c r="H156" s="184">
        <f t="shared" si="52"/>
        <v>0</v>
      </c>
      <c r="I156" s="184" t="e">
        <f t="shared" si="53"/>
        <v>#DIV/0!</v>
      </c>
    </row>
    <row r="157" spans="1:9" ht="24" x14ac:dyDescent="0.2">
      <c r="A157" s="14"/>
      <c r="B157" s="14">
        <v>3232</v>
      </c>
      <c r="C157" s="43"/>
      <c r="D157" s="44" t="s">
        <v>137</v>
      </c>
      <c r="E157" s="45">
        <v>0</v>
      </c>
      <c r="F157" s="45">
        <v>0</v>
      </c>
      <c r="G157" s="45">
        <v>0</v>
      </c>
      <c r="H157" s="184" t="e">
        <f t="shared" si="52"/>
        <v>#DIV/0!</v>
      </c>
      <c r="I157" s="184" t="e">
        <f t="shared" si="53"/>
        <v>#DIV/0!</v>
      </c>
    </row>
    <row r="158" spans="1:9" x14ac:dyDescent="0.2">
      <c r="A158" s="14"/>
      <c r="B158" s="14">
        <v>3233</v>
      </c>
      <c r="C158" s="43"/>
      <c r="D158" s="44" t="s">
        <v>138</v>
      </c>
      <c r="E158" s="45">
        <v>0</v>
      </c>
      <c r="F158" s="45">
        <v>0</v>
      </c>
      <c r="G158" s="45">
        <v>0</v>
      </c>
      <c r="H158" s="184" t="e">
        <f t="shared" si="52"/>
        <v>#DIV/0!</v>
      </c>
      <c r="I158" s="184" t="e">
        <f t="shared" si="53"/>
        <v>#DIV/0!</v>
      </c>
    </row>
    <row r="159" spans="1:9" x14ac:dyDescent="0.2">
      <c r="A159" s="14"/>
      <c r="B159" s="14">
        <v>3234</v>
      </c>
      <c r="C159" s="43"/>
      <c r="D159" s="44" t="s">
        <v>139</v>
      </c>
      <c r="E159" s="45">
        <v>0</v>
      </c>
      <c r="F159" s="45">
        <v>0</v>
      </c>
      <c r="G159" s="45">
        <v>0</v>
      </c>
      <c r="H159" s="184" t="e">
        <f t="shared" si="52"/>
        <v>#DIV/0!</v>
      </c>
      <c r="I159" s="184" t="e">
        <f t="shared" si="53"/>
        <v>#DIV/0!</v>
      </c>
    </row>
    <row r="160" spans="1:9" x14ac:dyDescent="0.2">
      <c r="A160" s="14"/>
      <c r="B160" s="14">
        <v>3236</v>
      </c>
      <c r="C160" s="43"/>
      <c r="D160" s="44" t="s">
        <v>149</v>
      </c>
      <c r="E160" s="45">
        <v>0</v>
      </c>
      <c r="F160" s="45">
        <v>0</v>
      </c>
      <c r="G160" s="45">
        <v>0</v>
      </c>
      <c r="H160" s="184" t="e">
        <f t="shared" si="52"/>
        <v>#DIV/0!</v>
      </c>
      <c r="I160" s="184" t="e">
        <f t="shared" si="53"/>
        <v>#DIV/0!</v>
      </c>
    </row>
    <row r="161" spans="1:9" x14ac:dyDescent="0.2">
      <c r="A161" s="14"/>
      <c r="B161" s="14">
        <v>3237</v>
      </c>
      <c r="C161" s="43"/>
      <c r="D161" s="44" t="s">
        <v>140</v>
      </c>
      <c r="E161" s="45">
        <v>1512.5</v>
      </c>
      <c r="F161" s="45">
        <v>0</v>
      </c>
      <c r="G161" s="45">
        <v>0</v>
      </c>
      <c r="H161" s="184">
        <f t="shared" si="52"/>
        <v>0</v>
      </c>
      <c r="I161" s="184" t="e">
        <f t="shared" si="53"/>
        <v>#DIV/0!</v>
      </c>
    </row>
    <row r="162" spans="1:9" x14ac:dyDescent="0.2">
      <c r="A162" s="14"/>
      <c r="B162" s="14">
        <v>3238</v>
      </c>
      <c r="C162" s="43"/>
      <c r="D162" s="44" t="s">
        <v>141</v>
      </c>
      <c r="E162" s="45">
        <v>0</v>
      </c>
      <c r="F162" s="45">
        <v>0</v>
      </c>
      <c r="G162" s="45">
        <v>0</v>
      </c>
      <c r="H162" s="184" t="e">
        <f t="shared" si="52"/>
        <v>#DIV/0!</v>
      </c>
      <c r="I162" s="184" t="e">
        <f t="shared" si="53"/>
        <v>#DIV/0!</v>
      </c>
    </row>
    <row r="163" spans="1:9" x14ac:dyDescent="0.2">
      <c r="A163" s="14"/>
      <c r="B163" s="14">
        <v>3239</v>
      </c>
      <c r="C163" s="43"/>
      <c r="D163" s="44" t="s">
        <v>142</v>
      </c>
      <c r="E163" s="45">
        <v>56</v>
      </c>
      <c r="F163" s="45">
        <v>1000</v>
      </c>
      <c r="G163" s="45">
        <v>235.04</v>
      </c>
      <c r="H163" s="184">
        <f t="shared" si="52"/>
        <v>419.71428571428567</v>
      </c>
      <c r="I163" s="184">
        <f t="shared" si="53"/>
        <v>23.504000000000001</v>
      </c>
    </row>
    <row r="164" spans="1:9" ht="24" x14ac:dyDescent="0.2">
      <c r="A164" s="14"/>
      <c r="B164" s="42">
        <v>329</v>
      </c>
      <c r="C164" s="43"/>
      <c r="D164" s="44" t="s">
        <v>143</v>
      </c>
      <c r="E164" s="46">
        <f>SUM(E165:E169)</f>
        <v>543.17000000000007</v>
      </c>
      <c r="F164" s="46">
        <f t="shared" ref="F164:G164" si="58">SUM(F165:F169)</f>
        <v>0</v>
      </c>
      <c r="G164" s="46">
        <f t="shared" si="58"/>
        <v>0</v>
      </c>
      <c r="H164" s="184">
        <f t="shared" si="52"/>
        <v>0</v>
      </c>
      <c r="I164" s="184" t="e">
        <f t="shared" si="53"/>
        <v>#DIV/0!</v>
      </c>
    </row>
    <row r="165" spans="1:9" x14ac:dyDescent="0.2">
      <c r="A165" s="14"/>
      <c r="B165" s="14">
        <v>3292</v>
      </c>
      <c r="C165" s="43"/>
      <c r="D165" s="44" t="s">
        <v>144</v>
      </c>
      <c r="E165" s="45">
        <v>0</v>
      </c>
      <c r="F165" s="45">
        <v>0</v>
      </c>
      <c r="G165" s="45">
        <v>0</v>
      </c>
      <c r="H165" s="184" t="e">
        <f t="shared" si="52"/>
        <v>#DIV/0!</v>
      </c>
      <c r="I165" s="184" t="e">
        <f t="shared" si="53"/>
        <v>#DIV/0!</v>
      </c>
    </row>
    <row r="166" spans="1:9" x14ac:dyDescent="0.2">
      <c r="A166" s="14"/>
      <c r="B166" s="14">
        <v>3293</v>
      </c>
      <c r="C166" s="43"/>
      <c r="D166" s="44" t="s">
        <v>145</v>
      </c>
      <c r="E166" s="45">
        <v>0</v>
      </c>
      <c r="F166" s="45">
        <v>0</v>
      </c>
      <c r="G166" s="45">
        <v>0</v>
      </c>
      <c r="H166" s="184" t="e">
        <f t="shared" si="52"/>
        <v>#DIV/0!</v>
      </c>
      <c r="I166" s="184" t="e">
        <f t="shared" si="53"/>
        <v>#DIV/0!</v>
      </c>
    </row>
    <row r="167" spans="1:9" x14ac:dyDescent="0.2">
      <c r="A167" s="14"/>
      <c r="B167" s="14">
        <v>3294</v>
      </c>
      <c r="C167" s="43"/>
      <c r="D167" s="44" t="s">
        <v>146</v>
      </c>
      <c r="E167" s="45">
        <v>0</v>
      </c>
      <c r="F167" s="45">
        <v>0</v>
      </c>
      <c r="G167" s="45">
        <v>0</v>
      </c>
      <c r="H167" s="184" t="e">
        <f t="shared" si="52"/>
        <v>#DIV/0!</v>
      </c>
      <c r="I167" s="184" t="e">
        <f t="shared" si="53"/>
        <v>#DIV/0!</v>
      </c>
    </row>
    <row r="168" spans="1:9" x14ac:dyDescent="0.2">
      <c r="A168" s="14"/>
      <c r="B168" s="14">
        <v>3295</v>
      </c>
      <c r="C168" s="43"/>
      <c r="D168" s="44" t="s">
        <v>151</v>
      </c>
      <c r="E168" s="45">
        <v>191.11</v>
      </c>
      <c r="F168" s="45">
        <v>0</v>
      </c>
      <c r="G168" s="45">
        <v>0</v>
      </c>
      <c r="H168" s="184">
        <f t="shared" si="52"/>
        <v>0</v>
      </c>
      <c r="I168" s="184" t="e">
        <f t="shared" si="53"/>
        <v>#DIV/0!</v>
      </c>
    </row>
    <row r="169" spans="1:9" ht="24" x14ac:dyDescent="0.2">
      <c r="A169" s="14"/>
      <c r="B169" s="14">
        <v>3299</v>
      </c>
      <c r="C169" s="43"/>
      <c r="D169" s="44" t="s">
        <v>143</v>
      </c>
      <c r="E169" s="45">
        <v>352.06</v>
      </c>
      <c r="F169" s="45">
        <v>0</v>
      </c>
      <c r="G169" s="45">
        <v>0</v>
      </c>
      <c r="H169" s="184">
        <f t="shared" si="52"/>
        <v>0</v>
      </c>
      <c r="I169" s="184" t="e">
        <f t="shared" si="53"/>
        <v>#DIV/0!</v>
      </c>
    </row>
    <row r="170" spans="1:9" s="188" customFormat="1" x14ac:dyDescent="0.2">
      <c r="A170" s="63"/>
      <c r="B170" s="63"/>
      <c r="C170" s="185">
        <v>9231</v>
      </c>
      <c r="D170" s="185" t="s">
        <v>78</v>
      </c>
      <c r="E170" s="162">
        <f t="shared" ref="E170:F170" si="59">SUM(E171+E174+E180)</f>
        <v>800</v>
      </c>
      <c r="F170" s="162">
        <f t="shared" si="59"/>
        <v>0</v>
      </c>
      <c r="G170" s="162">
        <f>SUM(G171+G174+G180)</f>
        <v>0</v>
      </c>
      <c r="H170" s="184">
        <f t="shared" si="52"/>
        <v>0</v>
      </c>
      <c r="I170" s="184" t="e">
        <f t="shared" si="53"/>
        <v>#DIV/0!</v>
      </c>
    </row>
    <row r="171" spans="1:9" x14ac:dyDescent="0.2">
      <c r="A171" s="14"/>
      <c r="B171" s="42">
        <v>321</v>
      </c>
      <c r="C171" s="43"/>
      <c r="D171" s="44" t="s">
        <v>125</v>
      </c>
      <c r="E171" s="46">
        <f>E172+E173</f>
        <v>0</v>
      </c>
      <c r="F171" s="46">
        <f t="shared" ref="F171:G171" si="60">F172+F173</f>
        <v>0</v>
      </c>
      <c r="G171" s="46">
        <f t="shared" si="60"/>
        <v>0</v>
      </c>
      <c r="H171" s="184" t="e">
        <f t="shared" si="52"/>
        <v>#DIV/0!</v>
      </c>
      <c r="I171" s="184" t="e">
        <f t="shared" si="53"/>
        <v>#DIV/0!</v>
      </c>
    </row>
    <row r="172" spans="1:9" x14ac:dyDescent="0.2">
      <c r="A172" s="14"/>
      <c r="B172" s="14">
        <v>3211</v>
      </c>
      <c r="C172" s="43"/>
      <c r="D172" s="44" t="s">
        <v>126</v>
      </c>
      <c r="E172" s="45">
        <v>0</v>
      </c>
      <c r="F172" s="45">
        <v>0</v>
      </c>
      <c r="G172" s="45">
        <v>0</v>
      </c>
      <c r="H172" s="184" t="e">
        <f t="shared" si="52"/>
        <v>#DIV/0!</v>
      </c>
      <c r="I172" s="184" t="e">
        <f t="shared" si="53"/>
        <v>#DIV/0!</v>
      </c>
    </row>
    <row r="173" spans="1:9" x14ac:dyDescent="0.2">
      <c r="A173" s="14"/>
      <c r="B173" s="14">
        <v>3213</v>
      </c>
      <c r="C173" s="43"/>
      <c r="D173" s="44" t="s">
        <v>184</v>
      </c>
      <c r="E173" s="45">
        <v>0</v>
      </c>
      <c r="F173" s="45">
        <v>0</v>
      </c>
      <c r="G173" s="45">
        <v>0</v>
      </c>
      <c r="H173" s="184" t="e">
        <f t="shared" si="52"/>
        <v>#DIV/0!</v>
      </c>
      <c r="I173" s="184" t="e">
        <f t="shared" si="53"/>
        <v>#DIV/0!</v>
      </c>
    </row>
    <row r="174" spans="1:9" x14ac:dyDescent="0.2">
      <c r="A174" s="14"/>
      <c r="B174" s="42">
        <v>322</v>
      </c>
      <c r="C174" s="43"/>
      <c r="D174" s="44" t="s">
        <v>130</v>
      </c>
      <c r="E174" s="46">
        <f>SUM(E175:E177)</f>
        <v>0</v>
      </c>
      <c r="F174" s="46">
        <f t="shared" ref="F174:G174" si="61">SUM(F175:F177)</f>
        <v>0</v>
      </c>
      <c r="G174" s="46">
        <f t="shared" si="61"/>
        <v>0</v>
      </c>
      <c r="H174" s="184" t="e">
        <f t="shared" si="52"/>
        <v>#DIV/0!</v>
      </c>
      <c r="I174" s="184" t="e">
        <f t="shared" si="53"/>
        <v>#DIV/0!</v>
      </c>
    </row>
    <row r="175" spans="1:9" ht="24" x14ac:dyDescent="0.2">
      <c r="A175" s="14"/>
      <c r="B175" s="14">
        <v>3221</v>
      </c>
      <c r="C175" s="43"/>
      <c r="D175" s="44" t="s">
        <v>131</v>
      </c>
      <c r="E175" s="45">
        <v>0</v>
      </c>
      <c r="F175" s="45">
        <v>0</v>
      </c>
      <c r="G175" s="45">
        <v>0</v>
      </c>
      <c r="H175" s="184" t="e">
        <f t="shared" si="52"/>
        <v>#DIV/0!</v>
      </c>
      <c r="I175" s="184" t="e">
        <f t="shared" si="53"/>
        <v>#DIV/0!</v>
      </c>
    </row>
    <row r="176" spans="1:9" x14ac:dyDescent="0.2">
      <c r="A176" s="14"/>
      <c r="B176" s="14">
        <v>3222</v>
      </c>
      <c r="C176" s="43"/>
      <c r="D176" s="44" t="s">
        <v>132</v>
      </c>
      <c r="E176" s="45">
        <v>0</v>
      </c>
      <c r="F176" s="45">
        <v>0</v>
      </c>
      <c r="G176" s="45">
        <v>0</v>
      </c>
      <c r="H176" s="184" t="e">
        <f t="shared" si="52"/>
        <v>#DIV/0!</v>
      </c>
      <c r="I176" s="184" t="e">
        <f t="shared" si="53"/>
        <v>#DIV/0!</v>
      </c>
    </row>
    <row r="177" spans="1:9" x14ac:dyDescent="0.2">
      <c r="A177" s="14"/>
      <c r="B177" s="14">
        <v>3223</v>
      </c>
      <c r="C177" s="43"/>
      <c r="D177" s="44" t="s">
        <v>133</v>
      </c>
      <c r="E177" s="45">
        <v>0</v>
      </c>
      <c r="F177" s="45">
        <v>0</v>
      </c>
      <c r="G177" s="45">
        <v>0</v>
      </c>
      <c r="H177" s="184" t="e">
        <f t="shared" si="52"/>
        <v>#DIV/0!</v>
      </c>
      <c r="I177" s="184" t="e">
        <f t="shared" si="53"/>
        <v>#DIV/0!</v>
      </c>
    </row>
    <row r="178" spans="1:9" ht="24" x14ac:dyDescent="0.2">
      <c r="A178" s="14"/>
      <c r="B178" s="14">
        <v>3224</v>
      </c>
      <c r="C178" s="43"/>
      <c r="D178" s="44" t="s">
        <v>180</v>
      </c>
      <c r="E178" s="45">
        <v>0</v>
      </c>
      <c r="F178" s="45">
        <v>0</v>
      </c>
      <c r="G178" s="45">
        <v>0</v>
      </c>
      <c r="H178" s="184" t="e">
        <f t="shared" si="52"/>
        <v>#DIV/0!</v>
      </c>
      <c r="I178" s="184" t="e">
        <f t="shared" si="53"/>
        <v>#DIV/0!</v>
      </c>
    </row>
    <row r="179" spans="1:9" x14ac:dyDescent="0.2">
      <c r="A179" s="14"/>
      <c r="B179" s="14">
        <v>3225</v>
      </c>
      <c r="C179" s="43"/>
      <c r="D179" s="44" t="s">
        <v>181</v>
      </c>
      <c r="E179" s="45">
        <v>0</v>
      </c>
      <c r="F179" s="45">
        <v>0</v>
      </c>
      <c r="G179" s="45">
        <v>0</v>
      </c>
      <c r="H179" s="184" t="e">
        <f t="shared" si="52"/>
        <v>#DIV/0!</v>
      </c>
      <c r="I179" s="184" t="e">
        <f t="shared" si="53"/>
        <v>#DIV/0!</v>
      </c>
    </row>
    <row r="180" spans="1:9" x14ac:dyDescent="0.2">
      <c r="A180" s="14"/>
      <c r="B180" s="42">
        <v>323</v>
      </c>
      <c r="C180" s="43"/>
      <c r="D180" s="44" t="s">
        <v>135</v>
      </c>
      <c r="E180" s="46">
        <f>E183+E185+E184</f>
        <v>800</v>
      </c>
      <c r="F180" s="46">
        <f t="shared" ref="F180:G180" si="62">F183+F185+F184</f>
        <v>0</v>
      </c>
      <c r="G180" s="46">
        <f t="shared" si="62"/>
        <v>0</v>
      </c>
      <c r="H180" s="184">
        <f t="shared" si="52"/>
        <v>0</v>
      </c>
      <c r="I180" s="184" t="e">
        <f t="shared" si="53"/>
        <v>#DIV/0!</v>
      </c>
    </row>
    <row r="181" spans="1:9" x14ac:dyDescent="0.2">
      <c r="A181" s="14"/>
      <c r="B181" s="14">
        <v>3231</v>
      </c>
      <c r="C181" s="43"/>
      <c r="D181" s="44" t="s">
        <v>136</v>
      </c>
      <c r="E181" s="45">
        <v>0</v>
      </c>
      <c r="F181" s="45">
        <v>0</v>
      </c>
      <c r="G181" s="45">
        <v>0</v>
      </c>
      <c r="H181" s="184" t="e">
        <f t="shared" si="52"/>
        <v>#DIV/0!</v>
      </c>
      <c r="I181" s="184"/>
    </row>
    <row r="182" spans="1:9" x14ac:dyDescent="0.2">
      <c r="A182" s="14"/>
      <c r="B182" s="14">
        <v>3235</v>
      </c>
      <c r="C182" s="43"/>
      <c r="D182" s="44" t="s">
        <v>248</v>
      </c>
      <c r="E182" s="45">
        <v>0</v>
      </c>
      <c r="F182" s="45">
        <v>0</v>
      </c>
      <c r="G182" s="45">
        <v>0</v>
      </c>
      <c r="H182" s="184" t="e">
        <f t="shared" si="52"/>
        <v>#DIV/0!</v>
      </c>
      <c r="I182" s="184"/>
    </row>
    <row r="183" spans="1:9" x14ac:dyDescent="0.2">
      <c r="A183" s="14"/>
      <c r="B183" s="14">
        <v>3236</v>
      </c>
      <c r="C183" s="43"/>
      <c r="D183" s="44" t="s">
        <v>149</v>
      </c>
      <c r="E183" s="45">
        <v>0</v>
      </c>
      <c r="F183" s="45">
        <v>0</v>
      </c>
      <c r="G183" s="45">
        <v>0</v>
      </c>
      <c r="H183" s="184" t="e">
        <f t="shared" si="52"/>
        <v>#DIV/0!</v>
      </c>
      <c r="I183" s="184" t="e">
        <f t="shared" si="53"/>
        <v>#DIV/0!</v>
      </c>
    </row>
    <row r="184" spans="1:9" x14ac:dyDescent="0.2">
      <c r="A184" s="14"/>
      <c r="B184" s="14">
        <v>3237</v>
      </c>
      <c r="C184" s="43"/>
      <c r="D184" s="44" t="s">
        <v>140</v>
      </c>
      <c r="E184" s="45">
        <v>800</v>
      </c>
      <c r="F184" s="45">
        <v>0</v>
      </c>
      <c r="G184" s="45">
        <v>0</v>
      </c>
      <c r="H184" s="184">
        <f t="shared" si="52"/>
        <v>0</v>
      </c>
      <c r="I184" s="184" t="e">
        <f t="shared" si="53"/>
        <v>#DIV/0!</v>
      </c>
    </row>
    <row r="185" spans="1:9" x14ac:dyDescent="0.2">
      <c r="A185" s="14"/>
      <c r="B185" s="14">
        <v>3239</v>
      </c>
      <c r="C185" s="43"/>
      <c r="D185" s="44" t="s">
        <v>142</v>
      </c>
      <c r="E185" s="45">
        <v>0</v>
      </c>
      <c r="F185" s="45">
        <v>0</v>
      </c>
      <c r="G185" s="45">
        <v>0</v>
      </c>
      <c r="H185" s="184" t="e">
        <f t="shared" si="52"/>
        <v>#DIV/0!</v>
      </c>
      <c r="I185" s="184" t="e">
        <f t="shared" si="53"/>
        <v>#DIV/0!</v>
      </c>
    </row>
    <row r="186" spans="1:9" ht="24" x14ac:dyDescent="0.2">
      <c r="A186" s="14"/>
      <c r="B186" s="42">
        <v>324</v>
      </c>
      <c r="C186" s="43"/>
      <c r="D186" s="44" t="s">
        <v>147</v>
      </c>
      <c r="E186" s="46">
        <f>E187</f>
        <v>0</v>
      </c>
      <c r="F186" s="46">
        <f t="shared" ref="F186:G186" si="63">F187</f>
        <v>0</v>
      </c>
      <c r="G186" s="46">
        <f t="shared" si="63"/>
        <v>0</v>
      </c>
      <c r="H186" s="184" t="e">
        <f t="shared" si="52"/>
        <v>#DIV/0!</v>
      </c>
      <c r="I186" s="184" t="e">
        <f t="shared" si="53"/>
        <v>#DIV/0!</v>
      </c>
    </row>
    <row r="187" spans="1:9" ht="24" x14ac:dyDescent="0.2">
      <c r="A187" s="14"/>
      <c r="B187" s="14">
        <v>3241</v>
      </c>
      <c r="C187" s="43"/>
      <c r="D187" s="44" t="s">
        <v>147</v>
      </c>
      <c r="E187" s="45">
        <v>0</v>
      </c>
      <c r="F187" s="45">
        <v>0</v>
      </c>
      <c r="G187" s="45">
        <v>0</v>
      </c>
      <c r="H187" s="184" t="e">
        <f t="shared" si="52"/>
        <v>#DIV/0!</v>
      </c>
      <c r="I187" s="184" t="e">
        <f t="shared" si="53"/>
        <v>#DIV/0!</v>
      </c>
    </row>
    <row r="188" spans="1:9" x14ac:dyDescent="0.2">
      <c r="A188" s="14"/>
      <c r="B188" s="14">
        <v>3235</v>
      </c>
      <c r="C188" s="43"/>
      <c r="D188" s="44" t="s">
        <v>248</v>
      </c>
      <c r="E188" s="45"/>
      <c r="F188" s="45">
        <v>0</v>
      </c>
      <c r="G188" s="45"/>
      <c r="H188" s="184" t="e">
        <f t="shared" si="52"/>
        <v>#DIV/0!</v>
      </c>
      <c r="I188" s="184"/>
    </row>
    <row r="189" spans="1:9" ht="24" x14ac:dyDescent="0.2">
      <c r="A189" s="14"/>
      <c r="B189" s="42">
        <v>329</v>
      </c>
      <c r="C189" s="43"/>
      <c r="D189" s="44" t="s">
        <v>143</v>
      </c>
      <c r="E189" s="46">
        <f>SUM(E190:E193)</f>
        <v>0</v>
      </c>
      <c r="F189" s="46">
        <f t="shared" ref="F189:G189" si="64">SUM(F190:F193)</f>
        <v>0</v>
      </c>
      <c r="G189" s="46">
        <f t="shared" si="64"/>
        <v>0</v>
      </c>
      <c r="H189" s="184" t="e">
        <f t="shared" si="52"/>
        <v>#DIV/0!</v>
      </c>
      <c r="I189" s="184" t="e">
        <f t="shared" si="53"/>
        <v>#DIV/0!</v>
      </c>
    </row>
    <row r="190" spans="1:9" x14ac:dyDescent="0.2">
      <c r="A190" s="14"/>
      <c r="B190" s="14">
        <v>3292</v>
      </c>
      <c r="C190" s="43"/>
      <c r="D190" s="44" t="s">
        <v>144</v>
      </c>
      <c r="E190" s="45">
        <v>0</v>
      </c>
      <c r="F190" s="45">
        <v>0</v>
      </c>
      <c r="G190" s="45">
        <v>0</v>
      </c>
      <c r="H190" s="184" t="e">
        <f t="shared" si="52"/>
        <v>#DIV/0!</v>
      </c>
      <c r="I190" s="184" t="e">
        <f t="shared" si="53"/>
        <v>#DIV/0!</v>
      </c>
    </row>
    <row r="191" spans="1:9" x14ac:dyDescent="0.2">
      <c r="A191" s="14"/>
      <c r="B191" s="14">
        <v>3293</v>
      </c>
      <c r="C191" s="43"/>
      <c r="D191" s="44" t="s">
        <v>145</v>
      </c>
      <c r="E191" s="45">
        <v>0</v>
      </c>
      <c r="F191" s="45">
        <v>0</v>
      </c>
      <c r="G191" s="45">
        <v>0</v>
      </c>
      <c r="H191" s="184" t="e">
        <f t="shared" si="52"/>
        <v>#DIV/0!</v>
      </c>
      <c r="I191" s="184" t="e">
        <f t="shared" si="53"/>
        <v>#DIV/0!</v>
      </c>
    </row>
    <row r="192" spans="1:9" x14ac:dyDescent="0.2">
      <c r="A192" s="14"/>
      <c r="B192" s="14">
        <v>3294</v>
      </c>
      <c r="C192" s="43"/>
      <c r="D192" s="44" t="s">
        <v>183</v>
      </c>
      <c r="E192" s="45">
        <v>0</v>
      </c>
      <c r="F192" s="45">
        <v>0</v>
      </c>
      <c r="G192" s="45">
        <v>0</v>
      </c>
      <c r="H192" s="184" t="e">
        <f t="shared" si="52"/>
        <v>#DIV/0!</v>
      </c>
      <c r="I192" s="184" t="e">
        <f t="shared" si="53"/>
        <v>#DIV/0!</v>
      </c>
    </row>
    <row r="193" spans="1:9" ht="24" x14ac:dyDescent="0.2">
      <c r="A193" s="14"/>
      <c r="B193" s="14">
        <v>3299</v>
      </c>
      <c r="C193" s="43"/>
      <c r="D193" s="44" t="s">
        <v>143</v>
      </c>
      <c r="E193" s="45">
        <v>0</v>
      </c>
      <c r="F193" s="45">
        <v>0</v>
      </c>
      <c r="G193" s="45">
        <v>0</v>
      </c>
      <c r="H193" s="184" t="e">
        <f t="shared" si="52"/>
        <v>#DIV/0!</v>
      </c>
      <c r="I193" s="184" t="e">
        <f t="shared" si="53"/>
        <v>#DIV/0!</v>
      </c>
    </row>
    <row r="194" spans="1:9" s="188" customFormat="1" x14ac:dyDescent="0.2">
      <c r="A194" s="63"/>
      <c r="B194" s="63"/>
      <c r="C194" s="185">
        <v>41</v>
      </c>
      <c r="D194" s="185" t="s">
        <v>46</v>
      </c>
      <c r="E194" s="162">
        <f t="shared" ref="E194:G194" si="65">E195+E198+E205+E211</f>
        <v>11188.73</v>
      </c>
      <c r="F194" s="162">
        <f t="shared" si="65"/>
        <v>30300</v>
      </c>
      <c r="G194" s="162">
        <f t="shared" si="65"/>
        <v>4596.8900000000003</v>
      </c>
      <c r="H194" s="184">
        <f t="shared" si="52"/>
        <v>41.085002498049384</v>
      </c>
      <c r="I194" s="184">
        <f t="shared" si="53"/>
        <v>15.171254125412542</v>
      </c>
    </row>
    <row r="195" spans="1:9" x14ac:dyDescent="0.2">
      <c r="A195" s="14"/>
      <c r="B195" s="42">
        <v>321</v>
      </c>
      <c r="C195" s="43"/>
      <c r="D195" s="44" t="s">
        <v>125</v>
      </c>
      <c r="E195" s="46">
        <f t="shared" ref="E195:G195" si="66">E197+E196</f>
        <v>1222.5</v>
      </c>
      <c r="F195" s="46">
        <f t="shared" si="66"/>
        <v>0</v>
      </c>
      <c r="G195" s="46">
        <f t="shared" si="66"/>
        <v>0</v>
      </c>
      <c r="H195" s="184">
        <f t="shared" si="52"/>
        <v>0</v>
      </c>
      <c r="I195" s="184" t="e">
        <f t="shared" si="53"/>
        <v>#DIV/0!</v>
      </c>
    </row>
    <row r="196" spans="1:9" x14ac:dyDescent="0.2">
      <c r="A196" s="14"/>
      <c r="B196" s="14">
        <v>3212</v>
      </c>
      <c r="C196" s="43"/>
      <c r="D196" s="44" t="s">
        <v>280</v>
      </c>
      <c r="E196" s="45">
        <v>1222.5</v>
      </c>
      <c r="F196" s="45">
        <v>0</v>
      </c>
      <c r="G196" s="45">
        <v>0</v>
      </c>
      <c r="H196" s="184">
        <f t="shared" si="52"/>
        <v>0</v>
      </c>
      <c r="I196" s="184"/>
    </row>
    <row r="197" spans="1:9" x14ac:dyDescent="0.2">
      <c r="A197" s="14"/>
      <c r="B197" s="14">
        <v>3213</v>
      </c>
      <c r="C197" s="43"/>
      <c r="D197" s="44" t="s">
        <v>128</v>
      </c>
      <c r="E197" s="45">
        <v>0</v>
      </c>
      <c r="F197" s="45">
        <v>0</v>
      </c>
      <c r="G197" s="45">
        <v>0</v>
      </c>
      <c r="H197" s="184" t="e">
        <f t="shared" si="52"/>
        <v>#DIV/0!</v>
      </c>
      <c r="I197" s="184" t="e">
        <f t="shared" si="53"/>
        <v>#DIV/0!</v>
      </c>
    </row>
    <row r="198" spans="1:9" x14ac:dyDescent="0.2">
      <c r="A198" s="14"/>
      <c r="B198" s="42">
        <v>322</v>
      </c>
      <c r="C198" s="43"/>
      <c r="D198" s="44" t="s">
        <v>130</v>
      </c>
      <c r="E198" s="46">
        <f>SUM(E199:E204)</f>
        <v>2360.1200000000003</v>
      </c>
      <c r="F198" s="46">
        <f t="shared" ref="F198:G198" si="67">SUM(F199:F204)</f>
        <v>12900</v>
      </c>
      <c r="G198" s="46">
        <f t="shared" si="67"/>
        <v>1214.49</v>
      </c>
      <c r="H198" s="184">
        <f t="shared" si="52"/>
        <v>51.458824127586723</v>
      </c>
      <c r="I198" s="184">
        <f t="shared" si="53"/>
        <v>9.4146511627906975</v>
      </c>
    </row>
    <row r="199" spans="1:9" ht="24" x14ac:dyDescent="0.2">
      <c r="A199" s="14"/>
      <c r="B199" s="14">
        <v>3221</v>
      </c>
      <c r="C199" s="43"/>
      <c r="D199" s="44" t="s">
        <v>131</v>
      </c>
      <c r="E199" s="45">
        <v>743.22</v>
      </c>
      <c r="F199" s="45">
        <v>400</v>
      </c>
      <c r="G199" s="45">
        <v>200.22</v>
      </c>
      <c r="H199" s="184">
        <f t="shared" si="52"/>
        <v>26.939533381771209</v>
      </c>
      <c r="I199" s="184">
        <f t="shared" si="53"/>
        <v>50.055000000000007</v>
      </c>
    </row>
    <row r="200" spans="1:9" x14ac:dyDescent="0.2">
      <c r="A200" s="14"/>
      <c r="B200" s="14">
        <v>3222</v>
      </c>
      <c r="C200" s="43"/>
      <c r="D200" s="44" t="s">
        <v>132</v>
      </c>
      <c r="E200" s="45">
        <v>759.47</v>
      </c>
      <c r="F200" s="45">
        <v>8000</v>
      </c>
      <c r="G200" s="45">
        <v>520.37</v>
      </c>
      <c r="H200" s="184">
        <f t="shared" si="52"/>
        <v>68.517518796002477</v>
      </c>
      <c r="I200" s="184">
        <f t="shared" si="53"/>
        <v>6.5046249999999999</v>
      </c>
    </row>
    <row r="201" spans="1:9" x14ac:dyDescent="0.2">
      <c r="A201" s="14"/>
      <c r="B201" s="14">
        <v>3223</v>
      </c>
      <c r="C201" s="43"/>
      <c r="D201" s="44" t="s">
        <v>133</v>
      </c>
      <c r="E201" s="45">
        <v>417.65</v>
      </c>
      <c r="F201" s="45">
        <v>1000</v>
      </c>
      <c r="G201" s="45">
        <v>493.9</v>
      </c>
      <c r="H201" s="184">
        <f t="shared" si="52"/>
        <v>118.25691368370646</v>
      </c>
      <c r="I201" s="184">
        <f t="shared" si="53"/>
        <v>49.389999999999993</v>
      </c>
    </row>
    <row r="202" spans="1:9" x14ac:dyDescent="0.2">
      <c r="A202" s="14"/>
      <c r="B202" s="14">
        <v>3224</v>
      </c>
      <c r="C202" s="43"/>
      <c r="D202" s="44" t="s">
        <v>277</v>
      </c>
      <c r="E202" s="45">
        <v>322.88</v>
      </c>
      <c r="F202" s="45">
        <v>2000</v>
      </c>
      <c r="G202" s="45">
        <v>0</v>
      </c>
      <c r="H202" s="184">
        <f t="shared" si="52"/>
        <v>0</v>
      </c>
      <c r="I202" s="184">
        <f t="shared" si="53"/>
        <v>0</v>
      </c>
    </row>
    <row r="203" spans="1:9" x14ac:dyDescent="0.2">
      <c r="A203" s="14"/>
      <c r="B203" s="14">
        <v>3225</v>
      </c>
      <c r="C203" s="43"/>
      <c r="D203" s="44" t="s">
        <v>134</v>
      </c>
      <c r="E203" s="45">
        <v>116.9</v>
      </c>
      <c r="F203" s="45">
        <v>1000</v>
      </c>
      <c r="G203" s="45">
        <v>0</v>
      </c>
      <c r="H203" s="184">
        <f t="shared" ref="H203:H266" si="68">(G203/E203)*100</f>
        <v>0</v>
      </c>
      <c r="I203" s="184">
        <f t="shared" si="53"/>
        <v>0</v>
      </c>
    </row>
    <row r="204" spans="1:9" ht="24" x14ac:dyDescent="0.2">
      <c r="A204" s="14"/>
      <c r="B204" s="14">
        <v>3227</v>
      </c>
      <c r="C204" s="43"/>
      <c r="D204" s="44" t="s">
        <v>148</v>
      </c>
      <c r="E204" s="45">
        <v>0</v>
      </c>
      <c r="F204" s="45">
        <v>500</v>
      </c>
      <c r="G204" s="45">
        <v>0</v>
      </c>
      <c r="H204" s="184" t="e">
        <f t="shared" si="68"/>
        <v>#DIV/0!</v>
      </c>
      <c r="I204" s="184">
        <f t="shared" si="53"/>
        <v>0</v>
      </c>
    </row>
    <row r="205" spans="1:9" x14ac:dyDescent="0.2">
      <c r="A205" s="14"/>
      <c r="B205" s="42">
        <v>323</v>
      </c>
      <c r="C205" s="43"/>
      <c r="D205" s="44" t="s">
        <v>135</v>
      </c>
      <c r="E205" s="46">
        <f>SUM(E206:E210)</f>
        <v>4784.62</v>
      </c>
      <c r="F205" s="46">
        <f>SUM(F206:F210)</f>
        <v>13900</v>
      </c>
      <c r="G205" s="46">
        <f>SUM(G206:G210)</f>
        <v>2273.4</v>
      </c>
      <c r="H205" s="184">
        <f t="shared" si="68"/>
        <v>47.514745162625246</v>
      </c>
      <c r="I205" s="184">
        <f t="shared" si="53"/>
        <v>16.355395683453239</v>
      </c>
    </row>
    <row r="206" spans="1:9" x14ac:dyDescent="0.2">
      <c r="A206" s="14"/>
      <c r="B206" s="14">
        <v>3232</v>
      </c>
      <c r="C206" s="43"/>
      <c r="D206" s="44" t="s">
        <v>307</v>
      </c>
      <c r="E206" s="45">
        <v>4360</v>
      </c>
      <c r="F206" s="45">
        <v>11200</v>
      </c>
      <c r="G206" s="45">
        <v>1847.5</v>
      </c>
      <c r="H206" s="184">
        <f t="shared" si="68"/>
        <v>42.373853211009177</v>
      </c>
      <c r="I206" s="184"/>
    </row>
    <row r="207" spans="1:9" x14ac:dyDescent="0.2">
      <c r="A207" s="14"/>
      <c r="B207" s="14">
        <v>3234</v>
      </c>
      <c r="C207" s="43"/>
      <c r="D207" s="44" t="s">
        <v>139</v>
      </c>
      <c r="E207" s="45">
        <v>0</v>
      </c>
      <c r="F207" s="45">
        <v>0</v>
      </c>
      <c r="G207" s="45">
        <v>0</v>
      </c>
      <c r="H207" s="184" t="e">
        <f t="shared" si="68"/>
        <v>#DIV/0!</v>
      </c>
      <c r="I207" s="184" t="e">
        <f t="shared" si="53"/>
        <v>#DIV/0!</v>
      </c>
    </row>
    <row r="208" spans="1:9" x14ac:dyDescent="0.2">
      <c r="A208" s="14"/>
      <c r="B208" s="14">
        <v>3236</v>
      </c>
      <c r="C208" s="43"/>
      <c r="D208" s="14" t="s">
        <v>149</v>
      </c>
      <c r="E208" s="45">
        <v>424.62</v>
      </c>
      <c r="F208" s="45">
        <v>300</v>
      </c>
      <c r="G208" s="45">
        <v>389.4</v>
      </c>
      <c r="H208" s="184">
        <f t="shared" si="68"/>
        <v>91.705524939946301</v>
      </c>
      <c r="I208" s="184">
        <f t="shared" si="53"/>
        <v>129.79999999999998</v>
      </c>
    </row>
    <row r="209" spans="1:9" x14ac:dyDescent="0.2">
      <c r="A209" s="14"/>
      <c r="B209" s="14">
        <v>3237</v>
      </c>
      <c r="C209" s="43"/>
      <c r="D209" s="14" t="s">
        <v>140</v>
      </c>
      <c r="E209" s="45">
        <v>0</v>
      </c>
      <c r="F209" s="45">
        <v>400</v>
      </c>
      <c r="G209" s="45">
        <v>36.5</v>
      </c>
      <c r="H209" s="184" t="e">
        <f t="shared" si="68"/>
        <v>#DIV/0!</v>
      </c>
      <c r="I209" s="184">
        <f t="shared" si="53"/>
        <v>9.125</v>
      </c>
    </row>
    <row r="210" spans="1:9" x14ac:dyDescent="0.2">
      <c r="A210" s="14"/>
      <c r="B210" s="14">
        <v>3239</v>
      </c>
      <c r="C210" s="43"/>
      <c r="D210" s="44" t="s">
        <v>142</v>
      </c>
      <c r="E210" s="45">
        <v>0</v>
      </c>
      <c r="F210" s="45">
        <v>2000</v>
      </c>
      <c r="G210" s="45">
        <v>0</v>
      </c>
      <c r="H210" s="184" t="e">
        <f t="shared" si="68"/>
        <v>#DIV/0!</v>
      </c>
      <c r="I210" s="184">
        <f t="shared" si="53"/>
        <v>0</v>
      </c>
    </row>
    <row r="211" spans="1:9" ht="24" x14ac:dyDescent="0.2">
      <c r="A211" s="14"/>
      <c r="B211" s="42">
        <v>329</v>
      </c>
      <c r="C211" s="43"/>
      <c r="D211" s="44" t="s">
        <v>143</v>
      </c>
      <c r="E211" s="46">
        <f t="shared" ref="E211:G211" si="69">SUM(E212:E214)</f>
        <v>2821.4900000000002</v>
      </c>
      <c r="F211" s="46">
        <f t="shared" si="69"/>
        <v>3500</v>
      </c>
      <c r="G211" s="46">
        <f t="shared" si="69"/>
        <v>1109</v>
      </c>
      <c r="H211" s="184">
        <f t="shared" si="68"/>
        <v>39.305473349187835</v>
      </c>
      <c r="I211" s="184">
        <f t="shared" si="53"/>
        <v>31.685714285714283</v>
      </c>
    </row>
    <row r="212" spans="1:9" ht="24" x14ac:dyDescent="0.2">
      <c r="A212" s="14"/>
      <c r="B212" s="14">
        <v>3291</v>
      </c>
      <c r="C212" s="43"/>
      <c r="D212" s="44" t="s">
        <v>150</v>
      </c>
      <c r="E212" s="45">
        <v>0</v>
      </c>
      <c r="F212" s="45">
        <v>0</v>
      </c>
      <c r="G212" s="45">
        <v>0</v>
      </c>
      <c r="H212" s="184" t="e">
        <f t="shared" si="68"/>
        <v>#DIV/0!</v>
      </c>
      <c r="I212" s="184" t="e">
        <f t="shared" ref="I212:I294" si="70">(G212/F212)*100</f>
        <v>#DIV/0!</v>
      </c>
    </row>
    <row r="213" spans="1:9" x14ac:dyDescent="0.2">
      <c r="A213" s="14"/>
      <c r="B213" s="14">
        <v>3293</v>
      </c>
      <c r="C213" s="43"/>
      <c r="D213" s="44" t="s">
        <v>145</v>
      </c>
      <c r="E213" s="45">
        <v>837.84</v>
      </c>
      <c r="F213" s="45">
        <v>500</v>
      </c>
      <c r="G213" s="45">
        <v>195.15</v>
      </c>
      <c r="H213" s="184">
        <f t="shared" si="68"/>
        <v>23.29203666571183</v>
      </c>
      <c r="I213" s="184">
        <f t="shared" si="70"/>
        <v>39.03</v>
      </c>
    </row>
    <row r="214" spans="1:9" ht="24" x14ac:dyDescent="0.2">
      <c r="A214" s="14"/>
      <c r="B214" s="14">
        <v>3299</v>
      </c>
      <c r="C214" s="43"/>
      <c r="D214" s="44" t="s">
        <v>281</v>
      </c>
      <c r="E214" s="45">
        <v>1983.65</v>
      </c>
      <c r="F214" s="45">
        <v>3000</v>
      </c>
      <c r="G214" s="45">
        <v>913.85</v>
      </c>
      <c r="H214" s="184">
        <f t="shared" si="68"/>
        <v>46.069115015249665</v>
      </c>
      <c r="I214" s="184">
        <f t="shared" si="70"/>
        <v>30.461666666666666</v>
      </c>
    </row>
    <row r="215" spans="1:9" s="188" customFormat="1" x14ac:dyDescent="0.2">
      <c r="A215" s="63"/>
      <c r="B215" s="63"/>
      <c r="C215" s="185">
        <v>9241</v>
      </c>
      <c r="D215" s="206" t="s">
        <v>80</v>
      </c>
      <c r="E215" s="162">
        <f t="shared" ref="E215:G215" si="71">SUM(E216+E219+E222+E226)</f>
        <v>6000</v>
      </c>
      <c r="F215" s="162">
        <f t="shared" si="71"/>
        <v>0</v>
      </c>
      <c r="G215" s="162">
        <f t="shared" si="71"/>
        <v>0</v>
      </c>
      <c r="H215" s="184">
        <f t="shared" si="68"/>
        <v>0</v>
      </c>
      <c r="I215" s="184" t="e">
        <f t="shared" si="70"/>
        <v>#DIV/0!</v>
      </c>
    </row>
    <row r="216" spans="1:9" s="49" customFormat="1" ht="15" x14ac:dyDescent="0.2">
      <c r="A216" s="200"/>
      <c r="B216" s="202">
        <v>321</v>
      </c>
      <c r="C216" s="202"/>
      <c r="D216" s="44" t="s">
        <v>125</v>
      </c>
      <c r="E216" s="45">
        <f>E218</f>
        <v>0</v>
      </c>
      <c r="F216" s="45">
        <f t="shared" ref="F216:G216" si="72">F218</f>
        <v>0</v>
      </c>
      <c r="G216" s="45">
        <f t="shared" si="72"/>
        <v>0</v>
      </c>
      <c r="H216" s="184" t="e">
        <f t="shared" si="68"/>
        <v>#DIV/0!</v>
      </c>
      <c r="I216" s="184" t="e">
        <f t="shared" si="70"/>
        <v>#DIV/0!</v>
      </c>
    </row>
    <row r="217" spans="1:9" s="49" customFormat="1" ht="15" x14ac:dyDescent="0.2">
      <c r="A217" s="201"/>
      <c r="B217" s="203">
        <v>3211</v>
      </c>
      <c r="C217" s="203"/>
      <c r="D217" s="44" t="s">
        <v>126</v>
      </c>
      <c r="E217" s="45">
        <v>0</v>
      </c>
      <c r="F217" s="45">
        <v>0</v>
      </c>
      <c r="G217" s="45">
        <v>0</v>
      </c>
      <c r="H217" s="184" t="e">
        <f t="shared" si="68"/>
        <v>#DIV/0!</v>
      </c>
      <c r="I217" s="184" t="e">
        <f t="shared" si="70"/>
        <v>#DIV/0!</v>
      </c>
    </row>
    <row r="218" spans="1:9" s="49" customFormat="1" ht="15" x14ac:dyDescent="0.2">
      <c r="A218" s="201"/>
      <c r="B218" s="203">
        <v>3213</v>
      </c>
      <c r="C218" s="203"/>
      <c r="D218" s="44" t="s">
        <v>128</v>
      </c>
      <c r="E218" s="45">
        <v>0</v>
      </c>
      <c r="F218" s="45">
        <v>0</v>
      </c>
      <c r="G218" s="45">
        <v>0</v>
      </c>
      <c r="H218" s="184" t="e">
        <f t="shared" si="68"/>
        <v>#DIV/0!</v>
      </c>
      <c r="I218" s="184" t="e">
        <f t="shared" si="70"/>
        <v>#DIV/0!</v>
      </c>
    </row>
    <row r="219" spans="1:9" s="49" customFormat="1" ht="15" x14ac:dyDescent="0.2">
      <c r="A219" s="200"/>
      <c r="B219" s="202">
        <v>322</v>
      </c>
      <c r="C219" s="202"/>
      <c r="D219" s="44" t="s">
        <v>130</v>
      </c>
      <c r="E219" s="45">
        <f t="shared" ref="E219" si="73">E220+E221</f>
        <v>2500</v>
      </c>
      <c r="F219" s="45">
        <v>0</v>
      </c>
      <c r="G219" s="45">
        <f>G220+G221</f>
        <v>0</v>
      </c>
      <c r="H219" s="184">
        <f t="shared" si="68"/>
        <v>0</v>
      </c>
      <c r="I219" s="184" t="e">
        <f t="shared" si="70"/>
        <v>#DIV/0!</v>
      </c>
    </row>
    <row r="220" spans="1:9" s="49" customFormat="1" ht="24" x14ac:dyDescent="0.2">
      <c r="A220" s="201"/>
      <c r="B220" s="203">
        <v>3221</v>
      </c>
      <c r="C220" s="203"/>
      <c r="D220" s="44" t="s">
        <v>131</v>
      </c>
      <c r="E220" s="45">
        <v>0</v>
      </c>
      <c r="F220" s="45">
        <v>0</v>
      </c>
      <c r="G220" s="45">
        <v>0</v>
      </c>
      <c r="H220" s="184" t="e">
        <f t="shared" si="68"/>
        <v>#DIV/0!</v>
      </c>
      <c r="I220" s="184" t="e">
        <f t="shared" si="70"/>
        <v>#DIV/0!</v>
      </c>
    </row>
    <row r="221" spans="1:9" s="49" customFormat="1" ht="15" x14ac:dyDescent="0.2">
      <c r="A221" s="201"/>
      <c r="B221" s="203">
        <v>3222</v>
      </c>
      <c r="C221" s="203"/>
      <c r="D221" s="44" t="s">
        <v>132</v>
      </c>
      <c r="E221" s="45">
        <v>2500</v>
      </c>
      <c r="F221" s="45">
        <v>0</v>
      </c>
      <c r="G221" s="45">
        <v>0</v>
      </c>
      <c r="H221" s="184">
        <f t="shared" si="68"/>
        <v>0</v>
      </c>
      <c r="I221" s="184" t="e">
        <f t="shared" si="70"/>
        <v>#DIV/0!</v>
      </c>
    </row>
    <row r="222" spans="1:9" s="49" customFormat="1" ht="15" x14ac:dyDescent="0.2">
      <c r="A222" s="200"/>
      <c r="B222" s="202">
        <v>323</v>
      </c>
      <c r="C222" s="202"/>
      <c r="D222" s="44" t="s">
        <v>135</v>
      </c>
      <c r="E222" s="45">
        <v>3500</v>
      </c>
      <c r="F222" s="45">
        <v>0</v>
      </c>
      <c r="G222" s="45">
        <f>G223+G224</f>
        <v>0</v>
      </c>
      <c r="H222" s="184">
        <f t="shared" si="68"/>
        <v>0</v>
      </c>
      <c r="I222" s="184" t="e">
        <f t="shared" si="70"/>
        <v>#DIV/0!</v>
      </c>
    </row>
    <row r="223" spans="1:9" s="49" customFormat="1" ht="15" x14ac:dyDescent="0.2">
      <c r="A223" s="201"/>
      <c r="B223" s="203">
        <v>3236</v>
      </c>
      <c r="C223" s="203"/>
      <c r="D223" s="44" t="s">
        <v>149</v>
      </c>
      <c r="E223" s="45">
        <v>0</v>
      </c>
      <c r="F223" s="45">
        <v>0</v>
      </c>
      <c r="G223" s="45">
        <v>0</v>
      </c>
      <c r="H223" s="184" t="e">
        <f t="shared" si="68"/>
        <v>#DIV/0!</v>
      </c>
      <c r="I223" s="184" t="e">
        <f t="shared" si="70"/>
        <v>#DIV/0!</v>
      </c>
    </row>
    <row r="224" spans="1:9" s="49" customFormat="1" ht="15" x14ac:dyDescent="0.2">
      <c r="A224" s="201"/>
      <c r="B224" s="203">
        <v>3237</v>
      </c>
      <c r="C224" s="203"/>
      <c r="D224" s="44" t="s">
        <v>140</v>
      </c>
      <c r="E224" s="45">
        <v>3500</v>
      </c>
      <c r="F224" s="45">
        <v>0</v>
      </c>
      <c r="G224" s="45">
        <v>0</v>
      </c>
      <c r="H224" s="184">
        <f t="shared" si="68"/>
        <v>0</v>
      </c>
      <c r="I224" s="184" t="e">
        <f t="shared" si="70"/>
        <v>#DIV/0!</v>
      </c>
    </row>
    <row r="225" spans="1:9" s="49" customFormat="1" ht="15" x14ac:dyDescent="0.2">
      <c r="A225" s="201"/>
      <c r="B225" s="203">
        <v>3239</v>
      </c>
      <c r="C225" s="203"/>
      <c r="D225" s="44" t="s">
        <v>142</v>
      </c>
      <c r="E225" s="45">
        <v>0</v>
      </c>
      <c r="F225" s="45">
        <v>0</v>
      </c>
      <c r="G225" s="45">
        <v>0</v>
      </c>
      <c r="H225" s="184" t="e">
        <f t="shared" si="68"/>
        <v>#DIV/0!</v>
      </c>
      <c r="I225" s="184" t="e">
        <f t="shared" si="70"/>
        <v>#DIV/0!</v>
      </c>
    </row>
    <row r="226" spans="1:9" s="49" customFormat="1" ht="24" x14ac:dyDescent="0.2">
      <c r="A226" s="200"/>
      <c r="B226" s="202">
        <v>329</v>
      </c>
      <c r="C226" s="202"/>
      <c r="D226" s="44" t="s">
        <v>143</v>
      </c>
      <c r="E226" s="45">
        <f>E227</f>
        <v>0</v>
      </c>
      <c r="F226" s="45">
        <v>0</v>
      </c>
      <c r="G226" s="45">
        <f>SUM(G227:G229)</f>
        <v>0</v>
      </c>
      <c r="H226" s="184" t="e">
        <f t="shared" si="68"/>
        <v>#DIV/0!</v>
      </c>
      <c r="I226" s="184" t="e">
        <f t="shared" si="70"/>
        <v>#DIV/0!</v>
      </c>
    </row>
    <row r="227" spans="1:9" s="49" customFormat="1" ht="24" x14ac:dyDescent="0.2">
      <c r="A227" s="201"/>
      <c r="B227" s="203">
        <v>3291</v>
      </c>
      <c r="C227" s="203"/>
      <c r="D227" s="44" t="s">
        <v>150</v>
      </c>
      <c r="E227" s="45">
        <v>0</v>
      </c>
      <c r="F227" s="45">
        <v>0</v>
      </c>
      <c r="G227" s="45">
        <v>0</v>
      </c>
      <c r="H227" s="184" t="e">
        <f t="shared" si="68"/>
        <v>#DIV/0!</v>
      </c>
      <c r="I227" s="184" t="e">
        <f t="shared" si="70"/>
        <v>#DIV/0!</v>
      </c>
    </row>
    <row r="228" spans="1:9" s="49" customFormat="1" ht="15" x14ac:dyDescent="0.2">
      <c r="A228" s="201"/>
      <c r="B228" s="203">
        <v>3293</v>
      </c>
      <c r="C228" s="203"/>
      <c r="D228" s="44" t="s">
        <v>145</v>
      </c>
      <c r="E228" s="45">
        <v>0</v>
      </c>
      <c r="F228" s="45">
        <v>0</v>
      </c>
      <c r="G228" s="45">
        <v>0</v>
      </c>
      <c r="H228" s="184" t="e">
        <f t="shared" si="68"/>
        <v>#DIV/0!</v>
      </c>
      <c r="I228" s="184" t="e">
        <f t="shared" si="70"/>
        <v>#DIV/0!</v>
      </c>
    </row>
    <row r="229" spans="1:9" s="49" customFormat="1" ht="24" x14ac:dyDescent="0.2">
      <c r="A229" s="201"/>
      <c r="B229" s="203">
        <v>3299</v>
      </c>
      <c r="C229" s="203"/>
      <c r="D229" s="44" t="s">
        <v>143</v>
      </c>
      <c r="E229" s="45">
        <v>0</v>
      </c>
      <c r="F229" s="45">
        <v>0</v>
      </c>
      <c r="G229" s="45">
        <v>0</v>
      </c>
      <c r="H229" s="184" t="e">
        <f t="shared" si="68"/>
        <v>#DIV/0!</v>
      </c>
      <c r="I229" s="184" t="e">
        <f t="shared" si="70"/>
        <v>#DIV/0!</v>
      </c>
    </row>
    <row r="230" spans="1:9" s="188" customFormat="1" x14ac:dyDescent="0.2">
      <c r="A230" s="63"/>
      <c r="B230" s="63"/>
      <c r="C230" s="185">
        <v>5402</v>
      </c>
      <c r="D230" s="185" t="s">
        <v>51</v>
      </c>
      <c r="E230" s="162">
        <f t="shared" ref="E230:F230" si="74">E234+E231</f>
        <v>7780.16</v>
      </c>
      <c r="F230" s="162">
        <f t="shared" si="74"/>
        <v>15551.93</v>
      </c>
      <c r="G230" s="162">
        <f>G234+G231</f>
        <v>10015.57</v>
      </c>
      <c r="H230" s="184">
        <f t="shared" si="68"/>
        <v>128.73218545634023</v>
      </c>
      <c r="I230" s="184">
        <f t="shared" si="70"/>
        <v>64.400817133307569</v>
      </c>
    </row>
    <row r="231" spans="1:9" s="49" customFormat="1" x14ac:dyDescent="0.2">
      <c r="A231" s="48"/>
      <c r="B231" s="42">
        <v>321</v>
      </c>
      <c r="C231" s="40"/>
      <c r="D231" s="44" t="s">
        <v>125</v>
      </c>
      <c r="E231" s="59">
        <f t="shared" ref="E231:G231" si="75">E233+E232</f>
        <v>2456.0300000000002</v>
      </c>
      <c r="F231" s="59">
        <f t="shared" si="75"/>
        <v>5044.5</v>
      </c>
      <c r="G231" s="59">
        <f t="shared" si="75"/>
        <v>2833.46</v>
      </c>
      <c r="H231" s="184">
        <f t="shared" si="68"/>
        <v>115.36748329621381</v>
      </c>
      <c r="I231" s="184">
        <f t="shared" si="70"/>
        <v>56.16929328972148</v>
      </c>
    </row>
    <row r="232" spans="1:9" s="49" customFormat="1" x14ac:dyDescent="0.2">
      <c r="A232" s="48"/>
      <c r="B232" s="14">
        <v>3211</v>
      </c>
      <c r="C232" s="40"/>
      <c r="D232" s="44" t="s">
        <v>126</v>
      </c>
      <c r="E232" s="60">
        <v>0</v>
      </c>
      <c r="F232" s="15">
        <v>289</v>
      </c>
      <c r="G232" s="60">
        <v>330</v>
      </c>
      <c r="H232" s="184" t="e">
        <f t="shared" si="68"/>
        <v>#DIV/0!</v>
      </c>
      <c r="I232" s="184">
        <f t="shared" si="70"/>
        <v>114.18685121107266</v>
      </c>
    </row>
    <row r="233" spans="1:9" s="49" customFormat="1" ht="24" x14ac:dyDescent="0.2">
      <c r="A233" s="48"/>
      <c r="B233" s="14">
        <v>3212</v>
      </c>
      <c r="C233" s="40"/>
      <c r="D233" s="44" t="s">
        <v>127</v>
      </c>
      <c r="E233" s="60">
        <v>2456.0300000000002</v>
      </c>
      <c r="F233" s="15">
        <v>4755.5</v>
      </c>
      <c r="G233" s="60">
        <v>2503.46</v>
      </c>
      <c r="H233" s="184">
        <f t="shared" si="68"/>
        <v>101.9311653359283</v>
      </c>
      <c r="I233" s="184">
        <f t="shared" si="70"/>
        <v>52.643465461045103</v>
      </c>
    </row>
    <row r="234" spans="1:9" x14ac:dyDescent="0.2">
      <c r="A234" s="14"/>
      <c r="B234" s="42">
        <v>322</v>
      </c>
      <c r="C234" s="43"/>
      <c r="D234" s="44" t="s">
        <v>130</v>
      </c>
      <c r="E234" s="46">
        <f>E235</f>
        <v>5324.13</v>
      </c>
      <c r="F234" s="46">
        <f t="shared" ref="F234:G234" si="76">F235</f>
        <v>10507.43</v>
      </c>
      <c r="G234" s="46">
        <f t="shared" si="76"/>
        <v>7182.11</v>
      </c>
      <c r="H234" s="184">
        <f t="shared" si="68"/>
        <v>134.89734473050058</v>
      </c>
      <c r="I234" s="184">
        <f t="shared" si="70"/>
        <v>68.352679960751573</v>
      </c>
    </row>
    <row r="235" spans="1:9" x14ac:dyDescent="0.2">
      <c r="A235" s="14"/>
      <c r="B235" s="14">
        <v>3222</v>
      </c>
      <c r="C235" s="43"/>
      <c r="D235" s="44" t="s">
        <v>132</v>
      </c>
      <c r="E235" s="45">
        <v>5324.13</v>
      </c>
      <c r="F235" s="45">
        <v>10507.43</v>
      </c>
      <c r="G235" s="45">
        <v>7182.11</v>
      </c>
      <c r="H235" s="184">
        <f t="shared" si="68"/>
        <v>134.89734473050058</v>
      </c>
      <c r="I235" s="184">
        <f t="shared" si="70"/>
        <v>68.352679960751573</v>
      </c>
    </row>
    <row r="236" spans="1:9" s="188" customFormat="1" x14ac:dyDescent="0.2">
      <c r="A236" s="63"/>
      <c r="B236" s="63"/>
      <c r="C236" s="185">
        <v>925402</v>
      </c>
      <c r="D236" s="185" t="s">
        <v>94</v>
      </c>
      <c r="E236" s="162">
        <v>0</v>
      </c>
      <c r="F236" s="162">
        <v>0</v>
      </c>
      <c r="G236" s="162">
        <v>0</v>
      </c>
      <c r="H236" s="184" t="e">
        <f t="shared" si="68"/>
        <v>#DIV/0!</v>
      </c>
      <c r="I236" s="184" t="e">
        <f t="shared" si="70"/>
        <v>#DIV/0!</v>
      </c>
    </row>
    <row r="237" spans="1:9" s="188" customFormat="1" x14ac:dyDescent="0.2">
      <c r="A237" s="63"/>
      <c r="B237" s="63"/>
      <c r="C237" s="185">
        <v>57</v>
      </c>
      <c r="D237" s="185" t="s">
        <v>47</v>
      </c>
      <c r="E237" s="162">
        <f>E238+E242+E246+E250</f>
        <v>296161.45999999996</v>
      </c>
      <c r="F237" s="162">
        <f t="shared" ref="F237:G237" si="77">F238+F242+F246+F250</f>
        <v>336709.46</v>
      </c>
      <c r="G237" s="162">
        <f t="shared" si="77"/>
        <v>163929.93</v>
      </c>
      <c r="H237" s="184">
        <f t="shared" si="68"/>
        <v>55.351540338840856</v>
      </c>
      <c r="I237" s="184">
        <f t="shared" si="70"/>
        <v>48.68587000792909</v>
      </c>
    </row>
    <row r="238" spans="1:9" x14ac:dyDescent="0.2">
      <c r="A238" s="14"/>
      <c r="B238" s="42">
        <v>321</v>
      </c>
      <c r="C238" s="43"/>
      <c r="D238" s="44" t="s">
        <v>125</v>
      </c>
      <c r="E238" s="46">
        <f>E239+E240+E241</f>
        <v>44796.619999999995</v>
      </c>
      <c r="F238" s="46">
        <f t="shared" ref="F238:G238" si="78">F239+F240+F241</f>
        <v>60650.21</v>
      </c>
      <c r="G238" s="46">
        <f t="shared" si="78"/>
        <v>30728.519999999997</v>
      </c>
      <c r="H238" s="184">
        <f t="shared" si="68"/>
        <v>68.595621723246083</v>
      </c>
      <c r="I238" s="184">
        <f t="shared" si="70"/>
        <v>50.665150211351282</v>
      </c>
    </row>
    <row r="239" spans="1:9" x14ac:dyDescent="0.2">
      <c r="A239" s="14"/>
      <c r="B239" s="14">
        <v>3211</v>
      </c>
      <c r="C239" s="43"/>
      <c r="D239" s="44" t="s">
        <v>126</v>
      </c>
      <c r="E239" s="45">
        <v>570.20000000000005</v>
      </c>
      <c r="F239" s="45">
        <v>1551</v>
      </c>
      <c r="G239" s="45">
        <v>185.76</v>
      </c>
      <c r="H239" s="184">
        <f t="shared" si="68"/>
        <v>32.578042792002805</v>
      </c>
      <c r="I239" s="184">
        <f t="shared" si="70"/>
        <v>11.976789168278529</v>
      </c>
    </row>
    <row r="240" spans="1:9" ht="24" x14ac:dyDescent="0.2">
      <c r="A240" s="14"/>
      <c r="B240" s="14">
        <v>3212</v>
      </c>
      <c r="C240" s="43"/>
      <c r="D240" s="44" t="s">
        <v>127</v>
      </c>
      <c r="E240" s="45">
        <v>44063.92</v>
      </c>
      <c r="F240" s="45">
        <v>58799.21</v>
      </c>
      <c r="G240" s="45">
        <v>30542.76</v>
      </c>
      <c r="H240" s="184">
        <f t="shared" si="68"/>
        <v>69.314668327284551</v>
      </c>
      <c r="I240" s="184">
        <f t="shared" si="70"/>
        <v>51.944167277077355</v>
      </c>
    </row>
    <row r="241" spans="1:9" x14ac:dyDescent="0.2">
      <c r="A241" s="14"/>
      <c r="B241" s="14">
        <v>3213</v>
      </c>
      <c r="C241" s="43"/>
      <c r="D241" s="44" t="s">
        <v>184</v>
      </c>
      <c r="E241" s="45">
        <v>162.5</v>
      </c>
      <c r="F241" s="45">
        <v>300</v>
      </c>
      <c r="G241" s="45">
        <v>0</v>
      </c>
      <c r="H241" s="184">
        <f t="shared" si="68"/>
        <v>0</v>
      </c>
      <c r="I241" s="184">
        <f t="shared" si="70"/>
        <v>0</v>
      </c>
    </row>
    <row r="242" spans="1:9" x14ac:dyDescent="0.2">
      <c r="A242" s="14"/>
      <c r="B242" s="42">
        <v>322</v>
      </c>
      <c r="C242" s="43"/>
      <c r="D242" s="44" t="s">
        <v>130</v>
      </c>
      <c r="E242" s="46">
        <f>E243+E244+E245</f>
        <v>245226.99000000002</v>
      </c>
      <c r="F242" s="46">
        <f t="shared" ref="F242:G242" si="79">F243+F244+F245</f>
        <v>268159.25</v>
      </c>
      <c r="G242" s="46">
        <f t="shared" si="79"/>
        <v>129044.26</v>
      </c>
      <c r="H242" s="184">
        <f t="shared" si="68"/>
        <v>52.622372439510009</v>
      </c>
      <c r="I242" s="184">
        <f t="shared" si="70"/>
        <v>48.122248253603033</v>
      </c>
    </row>
    <row r="243" spans="1:9" ht="24" x14ac:dyDescent="0.2">
      <c r="A243" s="14"/>
      <c r="B243" s="14">
        <v>3221</v>
      </c>
      <c r="C243" s="43"/>
      <c r="D243" s="44" t="s">
        <v>131</v>
      </c>
      <c r="E243" s="45">
        <v>2481.98</v>
      </c>
      <c r="F243" s="45">
        <v>5000</v>
      </c>
      <c r="G243" s="45">
        <v>1887.9</v>
      </c>
      <c r="H243" s="184">
        <f t="shared" si="68"/>
        <v>76.064271267294657</v>
      </c>
      <c r="I243" s="184">
        <f t="shared" si="70"/>
        <v>37.758000000000003</v>
      </c>
    </row>
    <row r="244" spans="1:9" x14ac:dyDescent="0.2">
      <c r="A244" s="14"/>
      <c r="B244" s="14">
        <v>3222</v>
      </c>
      <c r="C244" s="43"/>
      <c r="D244" s="44" t="s">
        <v>132</v>
      </c>
      <c r="E244" s="45">
        <v>242745.01</v>
      </c>
      <c r="F244" s="45">
        <v>263159.25</v>
      </c>
      <c r="G244" s="45">
        <v>127156.36</v>
      </c>
      <c r="H244" s="184">
        <f t="shared" si="68"/>
        <v>52.382687495821237</v>
      </c>
      <c r="I244" s="184">
        <f t="shared" si="70"/>
        <v>48.319167956285028</v>
      </c>
    </row>
    <row r="245" spans="1:9" x14ac:dyDescent="0.2">
      <c r="A245" s="14"/>
      <c r="B245" s="14">
        <v>3227</v>
      </c>
      <c r="C245" s="43"/>
      <c r="D245" s="44" t="s">
        <v>185</v>
      </c>
      <c r="E245" s="45">
        <v>0</v>
      </c>
      <c r="F245" s="45">
        <v>0</v>
      </c>
      <c r="G245" s="45">
        <v>0</v>
      </c>
      <c r="H245" s="184" t="e">
        <f t="shared" si="68"/>
        <v>#DIV/0!</v>
      </c>
      <c r="I245" s="184" t="e">
        <f t="shared" si="70"/>
        <v>#DIV/0!</v>
      </c>
    </row>
    <row r="246" spans="1:9" x14ac:dyDescent="0.2">
      <c r="A246" s="14"/>
      <c r="B246" s="42">
        <v>323</v>
      </c>
      <c r="C246" s="43"/>
      <c r="D246" s="44" t="s">
        <v>135</v>
      </c>
      <c r="E246" s="46">
        <f t="shared" ref="E246:G246" si="80">E248+E249+E247</f>
        <v>33.5</v>
      </c>
      <c r="F246" s="46">
        <f t="shared" si="80"/>
        <v>500</v>
      </c>
      <c r="G246" s="46">
        <f t="shared" si="80"/>
        <v>20.8</v>
      </c>
      <c r="H246" s="184">
        <f t="shared" si="68"/>
        <v>62.089552238805965</v>
      </c>
      <c r="I246" s="184">
        <f t="shared" si="70"/>
        <v>4.16</v>
      </c>
    </row>
    <row r="247" spans="1:9" x14ac:dyDescent="0.2">
      <c r="A247" s="14"/>
      <c r="B247" s="14">
        <v>3231</v>
      </c>
      <c r="C247" s="43"/>
      <c r="D247" s="44" t="s">
        <v>136</v>
      </c>
      <c r="E247" s="45">
        <v>0</v>
      </c>
      <c r="F247" s="45">
        <v>300</v>
      </c>
      <c r="G247" s="45">
        <v>0</v>
      </c>
      <c r="H247" s="184" t="e">
        <f t="shared" si="68"/>
        <v>#DIV/0!</v>
      </c>
      <c r="I247" s="184">
        <f t="shared" si="70"/>
        <v>0</v>
      </c>
    </row>
    <row r="248" spans="1:9" x14ac:dyDescent="0.2">
      <c r="A248" s="14"/>
      <c r="B248" s="14">
        <v>3237</v>
      </c>
      <c r="C248" s="43"/>
      <c r="D248" s="44" t="s">
        <v>140</v>
      </c>
      <c r="E248" s="45">
        <v>0</v>
      </c>
      <c r="F248" s="45">
        <v>0</v>
      </c>
      <c r="G248" s="45">
        <v>0</v>
      </c>
      <c r="H248" s="184" t="e">
        <f t="shared" si="68"/>
        <v>#DIV/0!</v>
      </c>
      <c r="I248" s="184" t="e">
        <f t="shared" si="70"/>
        <v>#DIV/0!</v>
      </c>
    </row>
    <row r="249" spans="1:9" x14ac:dyDescent="0.2">
      <c r="A249" s="14"/>
      <c r="B249" s="14">
        <v>3239</v>
      </c>
      <c r="C249" s="43"/>
      <c r="D249" s="44" t="s">
        <v>142</v>
      </c>
      <c r="E249" s="45">
        <v>33.5</v>
      </c>
      <c r="F249" s="45">
        <v>200</v>
      </c>
      <c r="G249" s="45">
        <v>20.8</v>
      </c>
      <c r="H249" s="184">
        <f t="shared" si="68"/>
        <v>62.089552238805965</v>
      </c>
      <c r="I249" s="184">
        <f t="shared" si="70"/>
        <v>10.4</v>
      </c>
    </row>
    <row r="250" spans="1:9" ht="24" x14ac:dyDescent="0.2">
      <c r="A250" s="14"/>
      <c r="B250" s="42">
        <v>329</v>
      </c>
      <c r="C250" s="43"/>
      <c r="D250" s="44" t="s">
        <v>143</v>
      </c>
      <c r="E250" s="46">
        <f t="shared" ref="E250:G250" si="81">SUM(E251:E255)</f>
        <v>6104.35</v>
      </c>
      <c r="F250" s="46">
        <f t="shared" si="81"/>
        <v>7400</v>
      </c>
      <c r="G250" s="46">
        <f t="shared" si="81"/>
        <v>4136.3500000000004</v>
      </c>
      <c r="H250" s="184">
        <f t="shared" si="68"/>
        <v>67.760695241917645</v>
      </c>
      <c r="I250" s="184">
        <f t="shared" si="70"/>
        <v>55.89662162162162</v>
      </c>
    </row>
    <row r="251" spans="1:9" ht="24" x14ac:dyDescent="0.2">
      <c r="A251" s="14"/>
      <c r="B251" s="14">
        <v>3291</v>
      </c>
      <c r="C251" s="43"/>
      <c r="D251" s="44" t="s">
        <v>150</v>
      </c>
      <c r="E251" s="45">
        <v>140.35</v>
      </c>
      <c r="F251" s="45">
        <v>200</v>
      </c>
      <c r="G251" s="45">
        <v>140.35</v>
      </c>
      <c r="H251" s="184">
        <f t="shared" si="68"/>
        <v>100</v>
      </c>
      <c r="I251" s="184">
        <f t="shared" si="70"/>
        <v>70.174999999999997</v>
      </c>
    </row>
    <row r="252" spans="1:9" x14ac:dyDescent="0.2">
      <c r="A252" s="14"/>
      <c r="B252" s="14">
        <v>3293</v>
      </c>
      <c r="C252" s="43"/>
      <c r="D252" s="44" t="s">
        <v>145</v>
      </c>
      <c r="E252" s="45">
        <v>0</v>
      </c>
      <c r="F252" s="45">
        <v>0</v>
      </c>
      <c r="G252" s="45">
        <v>0</v>
      </c>
      <c r="H252" s="184" t="e">
        <f t="shared" si="68"/>
        <v>#DIV/0!</v>
      </c>
      <c r="I252" s="184" t="e">
        <f t="shared" si="70"/>
        <v>#DIV/0!</v>
      </c>
    </row>
    <row r="253" spans="1:9" x14ac:dyDescent="0.2">
      <c r="A253" s="14"/>
      <c r="B253" s="14">
        <v>3295</v>
      </c>
      <c r="C253" s="43"/>
      <c r="D253" s="14" t="s">
        <v>151</v>
      </c>
      <c r="E253" s="45">
        <v>5964</v>
      </c>
      <c r="F253" s="45">
        <v>7200</v>
      </c>
      <c r="G253" s="45">
        <v>3996</v>
      </c>
      <c r="H253" s="184">
        <f t="shared" si="68"/>
        <v>67.002012072434596</v>
      </c>
      <c r="I253" s="184">
        <f t="shared" si="70"/>
        <v>55.500000000000007</v>
      </c>
    </row>
    <row r="254" spans="1:9" x14ac:dyDescent="0.2">
      <c r="A254" s="14"/>
      <c r="B254" s="14">
        <v>3296</v>
      </c>
      <c r="C254" s="43"/>
      <c r="D254" s="14" t="s">
        <v>186</v>
      </c>
      <c r="E254" s="45">
        <v>0</v>
      </c>
      <c r="F254" s="45">
        <v>0</v>
      </c>
      <c r="G254" s="45">
        <v>0</v>
      </c>
      <c r="H254" s="184" t="e">
        <f t="shared" si="68"/>
        <v>#DIV/0!</v>
      </c>
      <c r="I254" s="184" t="e">
        <f t="shared" si="70"/>
        <v>#DIV/0!</v>
      </c>
    </row>
    <row r="255" spans="1:9" ht="24" x14ac:dyDescent="0.2">
      <c r="A255" s="14"/>
      <c r="B255" s="14">
        <v>3299</v>
      </c>
      <c r="C255" s="43"/>
      <c r="D255" s="44" t="s">
        <v>143</v>
      </c>
      <c r="E255" s="45">
        <v>0</v>
      </c>
      <c r="F255" s="45">
        <v>0</v>
      </c>
      <c r="G255" s="45">
        <v>0</v>
      </c>
      <c r="H255" s="184" t="e">
        <f t="shared" si="68"/>
        <v>#DIV/0!</v>
      </c>
      <c r="I255" s="184" t="e">
        <f t="shared" si="70"/>
        <v>#DIV/0!</v>
      </c>
    </row>
    <row r="256" spans="1:9" s="188" customFormat="1" x14ac:dyDescent="0.2">
      <c r="A256" s="63"/>
      <c r="B256" s="63"/>
      <c r="C256" s="185">
        <v>9257</v>
      </c>
      <c r="D256" s="185" t="s">
        <v>81</v>
      </c>
      <c r="E256" s="162">
        <v>0</v>
      </c>
      <c r="F256" s="162">
        <v>0</v>
      </c>
      <c r="G256" s="162">
        <v>0</v>
      </c>
      <c r="H256" s="184" t="e">
        <f t="shared" si="68"/>
        <v>#DIV/0!</v>
      </c>
      <c r="I256" s="184" t="e">
        <f t="shared" si="70"/>
        <v>#DIV/0!</v>
      </c>
    </row>
    <row r="257" spans="1:9" s="188" customFormat="1" x14ac:dyDescent="0.2">
      <c r="A257" s="63"/>
      <c r="B257" s="63"/>
      <c r="C257" s="185">
        <v>6103</v>
      </c>
      <c r="D257" s="185" t="s">
        <v>49</v>
      </c>
      <c r="E257" s="162">
        <f>E258+E260+E263+E267</f>
        <v>3760.2</v>
      </c>
      <c r="F257" s="162">
        <f t="shared" ref="F257:G257" si="82">F258+F260+F263+F267</f>
        <v>5935</v>
      </c>
      <c r="G257" s="162">
        <f t="shared" si="82"/>
        <v>4557.46</v>
      </c>
      <c r="H257" s="184">
        <f t="shared" si="68"/>
        <v>121.20259560661668</v>
      </c>
      <c r="I257" s="184">
        <f t="shared" si="70"/>
        <v>76.789553496208924</v>
      </c>
    </row>
    <row r="258" spans="1:9" x14ac:dyDescent="0.2">
      <c r="A258" s="14"/>
      <c r="B258" s="42">
        <v>321</v>
      </c>
      <c r="C258" s="43"/>
      <c r="D258" s="44" t="s">
        <v>125</v>
      </c>
      <c r="E258" s="46">
        <f>E259</f>
        <v>1205</v>
      </c>
      <c r="F258" s="46">
        <f t="shared" ref="F258:G258" si="83">F259</f>
        <v>1500</v>
      </c>
      <c r="G258" s="46">
        <f t="shared" si="83"/>
        <v>480</v>
      </c>
      <c r="H258" s="184">
        <f t="shared" si="68"/>
        <v>39.834024896265561</v>
      </c>
      <c r="I258" s="184">
        <f t="shared" si="70"/>
        <v>32</v>
      </c>
    </row>
    <row r="259" spans="1:9" x14ac:dyDescent="0.2">
      <c r="A259" s="14"/>
      <c r="B259" s="14">
        <v>3211</v>
      </c>
      <c r="C259" s="43"/>
      <c r="D259" s="44" t="s">
        <v>126</v>
      </c>
      <c r="E259" s="45">
        <v>1205</v>
      </c>
      <c r="F259" s="45">
        <v>1500</v>
      </c>
      <c r="G259" s="45">
        <v>480</v>
      </c>
      <c r="H259" s="184">
        <f t="shared" si="68"/>
        <v>39.834024896265561</v>
      </c>
      <c r="I259" s="184">
        <f t="shared" si="70"/>
        <v>32</v>
      </c>
    </row>
    <row r="260" spans="1:9" x14ac:dyDescent="0.2">
      <c r="A260" s="14"/>
      <c r="B260" s="42">
        <v>322</v>
      </c>
      <c r="C260" s="43"/>
      <c r="D260" s="44" t="s">
        <v>187</v>
      </c>
      <c r="E260" s="46">
        <f>E261+E262</f>
        <v>430.45</v>
      </c>
      <c r="F260" s="46">
        <f>F261</f>
        <v>500</v>
      </c>
      <c r="G260" s="46">
        <f>G261+G262</f>
        <v>486.15</v>
      </c>
      <c r="H260" s="184">
        <f t="shared" si="68"/>
        <v>112.93994656754558</v>
      </c>
      <c r="I260" s="184">
        <f t="shared" si="70"/>
        <v>97.22999999999999</v>
      </c>
    </row>
    <row r="261" spans="1:9" x14ac:dyDescent="0.2">
      <c r="A261" s="14"/>
      <c r="B261" s="14">
        <v>3221</v>
      </c>
      <c r="C261" s="43"/>
      <c r="D261" s="44" t="s">
        <v>188</v>
      </c>
      <c r="E261" s="45">
        <v>430.45</v>
      </c>
      <c r="F261" s="45">
        <v>500</v>
      </c>
      <c r="G261" s="45">
        <v>138.46</v>
      </c>
      <c r="H261" s="184">
        <f t="shared" si="68"/>
        <v>32.166337553722855</v>
      </c>
      <c r="I261" s="184">
        <f t="shared" si="70"/>
        <v>27.692</v>
      </c>
    </row>
    <row r="262" spans="1:9" x14ac:dyDescent="0.2">
      <c r="A262" s="14"/>
      <c r="B262" s="14">
        <v>3222</v>
      </c>
      <c r="C262" s="43"/>
      <c r="D262" s="44" t="s">
        <v>308</v>
      </c>
      <c r="E262" s="45">
        <v>0</v>
      </c>
      <c r="F262" s="45">
        <v>335</v>
      </c>
      <c r="G262" s="45">
        <v>347.69</v>
      </c>
      <c r="H262" s="184" t="e">
        <f t="shared" si="68"/>
        <v>#DIV/0!</v>
      </c>
      <c r="I262" s="184">
        <f t="shared" si="70"/>
        <v>103.78805970149254</v>
      </c>
    </row>
    <row r="263" spans="1:9" x14ac:dyDescent="0.2">
      <c r="A263" s="14"/>
      <c r="B263" s="42">
        <v>323</v>
      </c>
      <c r="C263" s="43"/>
      <c r="D263" s="44" t="s">
        <v>135</v>
      </c>
      <c r="E263" s="46">
        <f t="shared" ref="E263:G263" si="84">E264+E266+E265</f>
        <v>1746.75</v>
      </c>
      <c r="F263" s="46">
        <f t="shared" si="84"/>
        <v>3275</v>
      </c>
      <c r="G263" s="46">
        <f t="shared" si="84"/>
        <v>2019</v>
      </c>
      <c r="H263" s="184">
        <f t="shared" si="68"/>
        <v>115.58608844997853</v>
      </c>
      <c r="I263" s="184">
        <f t="shared" si="70"/>
        <v>61.648854961832058</v>
      </c>
    </row>
    <row r="264" spans="1:9" x14ac:dyDescent="0.2">
      <c r="A264" s="14"/>
      <c r="B264" s="14">
        <v>3231</v>
      </c>
      <c r="C264" s="43"/>
      <c r="D264" s="44" t="s">
        <v>136</v>
      </c>
      <c r="E264" s="45">
        <v>940</v>
      </c>
      <c r="F264" s="45">
        <v>1000</v>
      </c>
      <c r="G264" s="45">
        <v>0</v>
      </c>
      <c r="H264" s="184">
        <f t="shared" si="68"/>
        <v>0</v>
      </c>
      <c r="I264" s="184">
        <f t="shared" si="70"/>
        <v>0</v>
      </c>
    </row>
    <row r="265" spans="1:9" x14ac:dyDescent="0.2">
      <c r="A265" s="14"/>
      <c r="B265" s="14">
        <v>3235</v>
      </c>
      <c r="C265" s="43"/>
      <c r="D265" s="44" t="s">
        <v>248</v>
      </c>
      <c r="E265" s="45">
        <v>700</v>
      </c>
      <c r="F265" s="45">
        <v>875</v>
      </c>
      <c r="G265" s="45">
        <v>875</v>
      </c>
      <c r="H265" s="184">
        <f t="shared" si="68"/>
        <v>125</v>
      </c>
      <c r="I265" s="184">
        <f t="shared" si="70"/>
        <v>100</v>
      </c>
    </row>
    <row r="266" spans="1:9" x14ac:dyDescent="0.2">
      <c r="A266" s="14"/>
      <c r="B266" s="14">
        <v>3239</v>
      </c>
      <c r="C266" s="43"/>
      <c r="D266" s="44" t="s">
        <v>142</v>
      </c>
      <c r="E266" s="45">
        <v>106.75</v>
      </c>
      <c r="F266" s="45">
        <v>1400</v>
      </c>
      <c r="G266" s="45">
        <v>1144</v>
      </c>
      <c r="H266" s="184">
        <f t="shared" si="68"/>
        <v>1071.6627634660422</v>
      </c>
      <c r="I266" s="184">
        <f t="shared" si="70"/>
        <v>81.714285714285722</v>
      </c>
    </row>
    <row r="267" spans="1:9" ht="17.25" customHeight="1" x14ac:dyDescent="0.2">
      <c r="A267" s="14"/>
      <c r="B267" s="42">
        <v>329</v>
      </c>
      <c r="C267" s="43"/>
      <c r="D267" s="44" t="s">
        <v>191</v>
      </c>
      <c r="E267" s="46">
        <f>SUM(E268:E271)</f>
        <v>378</v>
      </c>
      <c r="F267" s="46">
        <f>SUM(F268:F271)</f>
        <v>660</v>
      </c>
      <c r="G267" s="46">
        <f>SUM(G268:G271)</f>
        <v>1572.31</v>
      </c>
      <c r="H267" s="184">
        <f t="shared" ref="H267:H335" si="85">(G267/E267)*100</f>
        <v>415.95502645502648</v>
      </c>
      <c r="I267" s="184">
        <f t="shared" si="70"/>
        <v>238.22878787878787</v>
      </c>
    </row>
    <row r="268" spans="1:9" ht="20.25" customHeight="1" x14ac:dyDescent="0.2">
      <c r="A268" s="14"/>
      <c r="B268" s="14">
        <v>3291</v>
      </c>
      <c r="C268" s="43"/>
      <c r="D268" s="44" t="s">
        <v>150</v>
      </c>
      <c r="E268" s="45">
        <v>0</v>
      </c>
      <c r="F268" s="45">
        <v>0</v>
      </c>
      <c r="G268" s="45">
        <v>0</v>
      </c>
      <c r="H268" s="184" t="e">
        <f t="shared" si="85"/>
        <v>#DIV/0!</v>
      </c>
      <c r="I268" s="184" t="e">
        <f t="shared" si="70"/>
        <v>#DIV/0!</v>
      </c>
    </row>
    <row r="269" spans="1:9" x14ac:dyDescent="0.2">
      <c r="A269" s="14"/>
      <c r="B269" s="14">
        <v>3293</v>
      </c>
      <c r="C269" s="43"/>
      <c r="D269" s="44" t="s">
        <v>145</v>
      </c>
      <c r="E269" s="45">
        <v>162.09</v>
      </c>
      <c r="F269" s="45">
        <v>335</v>
      </c>
      <c r="G269" s="45">
        <v>984.91</v>
      </c>
      <c r="H269" s="184">
        <f t="shared" si="85"/>
        <v>607.63156271207345</v>
      </c>
      <c r="I269" s="184">
        <f t="shared" si="70"/>
        <v>294.00298507462685</v>
      </c>
    </row>
    <row r="270" spans="1:9" x14ac:dyDescent="0.2">
      <c r="A270" s="14"/>
      <c r="B270" s="14">
        <v>3294</v>
      </c>
      <c r="C270" s="43"/>
      <c r="D270" s="44" t="s">
        <v>146</v>
      </c>
      <c r="E270" s="45">
        <v>25</v>
      </c>
      <c r="F270" s="45">
        <v>25</v>
      </c>
      <c r="G270" s="45">
        <v>25</v>
      </c>
      <c r="H270" s="184">
        <f t="shared" si="85"/>
        <v>100</v>
      </c>
      <c r="I270" s="184">
        <f t="shared" si="70"/>
        <v>100</v>
      </c>
    </row>
    <row r="271" spans="1:9" x14ac:dyDescent="0.2">
      <c r="A271" s="14"/>
      <c r="B271" s="14">
        <v>3299</v>
      </c>
      <c r="C271" s="43"/>
      <c r="D271" s="44" t="s">
        <v>278</v>
      </c>
      <c r="E271" s="45">
        <v>190.91</v>
      </c>
      <c r="F271" s="45">
        <v>300</v>
      </c>
      <c r="G271" s="45">
        <v>562.4</v>
      </c>
      <c r="H271" s="184">
        <f t="shared" si="85"/>
        <v>294.58907338536483</v>
      </c>
      <c r="I271" s="184">
        <f t="shared" si="70"/>
        <v>187.46666666666664</v>
      </c>
    </row>
    <row r="272" spans="1:9" s="188" customFormat="1" x14ac:dyDescent="0.2">
      <c r="A272" s="63"/>
      <c r="B272" s="63"/>
      <c r="C272" s="185">
        <v>926103</v>
      </c>
      <c r="D272" s="185" t="s">
        <v>82</v>
      </c>
      <c r="E272" s="162">
        <f t="shared" ref="E272:G273" si="86">E273</f>
        <v>250</v>
      </c>
      <c r="F272" s="162">
        <f t="shared" si="86"/>
        <v>0</v>
      </c>
      <c r="G272" s="162">
        <f t="shared" si="86"/>
        <v>0</v>
      </c>
      <c r="H272" s="184">
        <f t="shared" si="85"/>
        <v>0</v>
      </c>
      <c r="I272" s="184" t="e">
        <f t="shared" si="70"/>
        <v>#DIV/0!</v>
      </c>
    </row>
    <row r="273" spans="1:9" s="188" customFormat="1" x14ac:dyDescent="0.2">
      <c r="A273" s="63"/>
      <c r="B273" s="14">
        <v>321</v>
      </c>
      <c r="C273" s="14"/>
      <c r="D273" s="14" t="s">
        <v>126</v>
      </c>
      <c r="E273" s="15">
        <f>E274</f>
        <v>250</v>
      </c>
      <c r="F273" s="15">
        <f t="shared" si="86"/>
        <v>0</v>
      </c>
      <c r="G273" s="15">
        <f t="shared" si="86"/>
        <v>0</v>
      </c>
      <c r="H273" s="184">
        <f t="shared" si="85"/>
        <v>0</v>
      </c>
      <c r="I273" s="184"/>
    </row>
    <row r="274" spans="1:9" s="188" customFormat="1" x14ac:dyDescent="0.2">
      <c r="A274" s="63"/>
      <c r="B274" s="14">
        <v>3211</v>
      </c>
      <c r="C274" s="14"/>
      <c r="D274" s="14" t="s">
        <v>126</v>
      </c>
      <c r="E274" s="15">
        <v>250</v>
      </c>
      <c r="F274" s="15">
        <v>0</v>
      </c>
      <c r="G274" s="15">
        <v>0</v>
      </c>
      <c r="H274" s="184">
        <f t="shared" si="85"/>
        <v>0</v>
      </c>
      <c r="I274" s="184"/>
    </row>
    <row r="275" spans="1:9" s="188" customFormat="1" x14ac:dyDescent="0.2">
      <c r="A275" s="63"/>
      <c r="B275" s="63"/>
      <c r="C275" s="185">
        <v>530</v>
      </c>
      <c r="D275" s="185" t="s">
        <v>220</v>
      </c>
      <c r="E275" s="162">
        <f>E276</f>
        <v>0</v>
      </c>
      <c r="F275" s="162">
        <f t="shared" ref="F275:G275" si="87">F276</f>
        <v>0</v>
      </c>
      <c r="G275" s="162">
        <f t="shared" si="87"/>
        <v>0</v>
      </c>
      <c r="H275" s="184" t="e">
        <f t="shared" si="85"/>
        <v>#DIV/0!</v>
      </c>
      <c r="I275" s="184" t="e">
        <f t="shared" si="70"/>
        <v>#DIV/0!</v>
      </c>
    </row>
    <row r="276" spans="1:9" x14ac:dyDescent="0.2">
      <c r="A276" s="14"/>
      <c r="B276" s="42">
        <v>321</v>
      </c>
      <c r="C276" s="43"/>
      <c r="D276" s="44" t="s">
        <v>125</v>
      </c>
      <c r="E276" s="46">
        <v>0</v>
      </c>
      <c r="F276" s="46">
        <v>0</v>
      </c>
      <c r="G276" s="46">
        <v>0</v>
      </c>
      <c r="H276" s="184" t="e">
        <f t="shared" si="85"/>
        <v>#DIV/0!</v>
      </c>
      <c r="I276" s="184" t="e">
        <f t="shared" si="70"/>
        <v>#DIV/0!</v>
      </c>
    </row>
    <row r="277" spans="1:9" x14ac:dyDescent="0.2">
      <c r="A277" s="14"/>
      <c r="B277" s="14">
        <v>3211</v>
      </c>
      <c r="C277" s="43"/>
      <c r="D277" s="44" t="s">
        <v>126</v>
      </c>
      <c r="E277" s="45">
        <v>0</v>
      </c>
      <c r="F277" s="45">
        <v>0</v>
      </c>
      <c r="G277" s="45">
        <v>0</v>
      </c>
      <c r="H277" s="184" t="e">
        <f t="shared" si="85"/>
        <v>#DIV/0!</v>
      </c>
      <c r="I277" s="184" t="e">
        <f t="shared" si="70"/>
        <v>#DIV/0!</v>
      </c>
    </row>
    <row r="278" spans="1:9" ht="24" x14ac:dyDescent="0.2">
      <c r="A278" s="14"/>
      <c r="B278" s="14">
        <v>3212</v>
      </c>
      <c r="C278" s="43"/>
      <c r="D278" s="44" t="s">
        <v>127</v>
      </c>
      <c r="E278" s="45">
        <v>28.96</v>
      </c>
      <c r="F278" s="45">
        <v>0</v>
      </c>
      <c r="G278" s="45">
        <v>0</v>
      </c>
      <c r="H278" s="184">
        <f t="shared" si="85"/>
        <v>0</v>
      </c>
      <c r="I278" s="184" t="e">
        <f t="shared" si="70"/>
        <v>#DIV/0!</v>
      </c>
    </row>
    <row r="279" spans="1:9" s="147" customFormat="1" x14ac:dyDescent="0.2">
      <c r="A279" s="42"/>
      <c r="B279" s="63"/>
      <c r="C279" s="185">
        <v>92530</v>
      </c>
      <c r="D279" s="185" t="s">
        <v>227</v>
      </c>
      <c r="E279" s="162">
        <f t="shared" ref="E279:F279" si="88">E280</f>
        <v>409.06</v>
      </c>
      <c r="F279" s="162">
        <f t="shared" si="88"/>
        <v>0</v>
      </c>
      <c r="G279" s="162">
        <f>G280</f>
        <v>0</v>
      </c>
      <c r="H279" s="184">
        <f t="shared" si="85"/>
        <v>0</v>
      </c>
      <c r="I279" s="184" t="e">
        <f t="shared" si="70"/>
        <v>#DIV/0!</v>
      </c>
    </row>
    <row r="280" spans="1:9" x14ac:dyDescent="0.2">
      <c r="A280" s="14"/>
      <c r="B280" s="42">
        <v>321</v>
      </c>
      <c r="C280" s="43"/>
      <c r="D280" s="44" t="s">
        <v>125</v>
      </c>
      <c r="E280" s="46">
        <f t="shared" ref="E280:F280" si="89">SUM(E281:E282)</f>
        <v>409.06</v>
      </c>
      <c r="F280" s="46">
        <f t="shared" si="89"/>
        <v>0</v>
      </c>
      <c r="G280" s="46">
        <f>SUM(G281:G282)</f>
        <v>0</v>
      </c>
      <c r="H280" s="184">
        <f t="shared" si="85"/>
        <v>0</v>
      </c>
      <c r="I280" s="184" t="e">
        <f t="shared" si="70"/>
        <v>#DIV/0!</v>
      </c>
    </row>
    <row r="281" spans="1:9" x14ac:dyDescent="0.2">
      <c r="A281" s="14"/>
      <c r="B281" s="14">
        <v>3211</v>
      </c>
      <c r="C281" s="43"/>
      <c r="D281" s="44" t="s">
        <v>126</v>
      </c>
      <c r="E281" s="45">
        <v>0</v>
      </c>
      <c r="F281" s="45">
        <v>0</v>
      </c>
      <c r="G281" s="45">
        <v>0</v>
      </c>
      <c r="H281" s="184" t="e">
        <f t="shared" si="85"/>
        <v>#DIV/0!</v>
      </c>
      <c r="I281" s="184" t="e">
        <f t="shared" si="70"/>
        <v>#DIV/0!</v>
      </c>
    </row>
    <row r="282" spans="1:9" ht="24" x14ac:dyDescent="0.2">
      <c r="A282" s="14"/>
      <c r="B282" s="14">
        <v>3212</v>
      </c>
      <c r="C282" s="43"/>
      <c r="D282" s="44" t="s">
        <v>127</v>
      </c>
      <c r="E282" s="45">
        <v>409.06</v>
      </c>
      <c r="F282" s="45">
        <v>0</v>
      </c>
      <c r="G282" s="45">
        <v>0</v>
      </c>
      <c r="H282" s="184">
        <f t="shared" si="85"/>
        <v>0</v>
      </c>
      <c r="I282" s="184" t="e">
        <f t="shared" si="70"/>
        <v>#DIV/0!</v>
      </c>
    </row>
    <row r="283" spans="1:9" x14ac:dyDescent="0.2">
      <c r="A283" s="222"/>
      <c r="B283" s="222">
        <v>34</v>
      </c>
      <c r="C283" s="223"/>
      <c r="D283" s="222" t="s">
        <v>40</v>
      </c>
      <c r="E283" s="224">
        <f t="shared" ref="E283:F283" si="90">E284+E291+E292+E296</f>
        <v>40.4</v>
      </c>
      <c r="F283" s="224">
        <f t="shared" si="90"/>
        <v>50</v>
      </c>
      <c r="G283" s="224">
        <f>G284+G291+G292+G296</f>
        <v>32.29</v>
      </c>
      <c r="H283" s="230">
        <f t="shared" si="85"/>
        <v>79.925742574257427</v>
      </c>
      <c r="I283" s="230">
        <f t="shared" si="70"/>
        <v>64.58</v>
      </c>
    </row>
    <row r="284" spans="1:9" s="188" customFormat="1" x14ac:dyDescent="0.2">
      <c r="A284" s="207"/>
      <c r="B284" s="207"/>
      <c r="C284" s="185">
        <v>11</v>
      </c>
      <c r="D284" s="185" t="s">
        <v>17</v>
      </c>
      <c r="E284" s="162">
        <f>E285</f>
        <v>0</v>
      </c>
      <c r="F284" s="162">
        <f t="shared" ref="F284:G284" si="91">F285</f>
        <v>0</v>
      </c>
      <c r="G284" s="162">
        <f t="shared" si="91"/>
        <v>0</v>
      </c>
      <c r="H284" s="184" t="e">
        <f t="shared" si="85"/>
        <v>#DIV/0!</v>
      </c>
      <c r="I284" s="184" t="e">
        <f t="shared" si="70"/>
        <v>#DIV/0!</v>
      </c>
    </row>
    <row r="285" spans="1:9" x14ac:dyDescent="0.2">
      <c r="A285" s="61"/>
      <c r="B285" s="62">
        <v>343</v>
      </c>
      <c r="C285" s="43"/>
      <c r="D285" s="14" t="s">
        <v>152</v>
      </c>
      <c r="E285" s="46">
        <f>E286+E287</f>
        <v>0</v>
      </c>
      <c r="F285" s="46">
        <f t="shared" ref="F285:G285" si="92">F286+F287</f>
        <v>0</v>
      </c>
      <c r="G285" s="46">
        <f t="shared" si="92"/>
        <v>0</v>
      </c>
      <c r="H285" s="184" t="e">
        <f t="shared" si="85"/>
        <v>#DIV/0!</v>
      </c>
      <c r="I285" s="184" t="e">
        <f t="shared" si="70"/>
        <v>#DIV/0!</v>
      </c>
    </row>
    <row r="286" spans="1:9" ht="24" x14ac:dyDescent="0.2">
      <c r="A286" s="61"/>
      <c r="B286" s="61">
        <v>3431</v>
      </c>
      <c r="C286" s="43"/>
      <c r="D286" s="44" t="s">
        <v>153</v>
      </c>
      <c r="E286" s="45">
        <v>0</v>
      </c>
      <c r="F286" s="45">
        <v>0</v>
      </c>
      <c r="G286" s="45">
        <v>0</v>
      </c>
      <c r="H286" s="184" t="e">
        <f t="shared" si="85"/>
        <v>#DIV/0!</v>
      </c>
      <c r="I286" s="184" t="e">
        <f t="shared" si="70"/>
        <v>#DIV/0!</v>
      </c>
    </row>
    <row r="287" spans="1:9" x14ac:dyDescent="0.2">
      <c r="A287" s="61"/>
      <c r="B287" s="61">
        <v>3433</v>
      </c>
      <c r="C287" s="43"/>
      <c r="D287" s="14" t="s">
        <v>154</v>
      </c>
      <c r="E287" s="45">
        <v>0</v>
      </c>
      <c r="F287" s="45">
        <v>0</v>
      </c>
      <c r="G287" s="45">
        <v>0</v>
      </c>
      <c r="H287" s="184" t="e">
        <f t="shared" si="85"/>
        <v>#DIV/0!</v>
      </c>
      <c r="I287" s="184" t="e">
        <f t="shared" si="70"/>
        <v>#DIV/0!</v>
      </c>
    </row>
    <row r="288" spans="1:9" s="147" customFormat="1" x14ac:dyDescent="0.2">
      <c r="A288" s="62"/>
      <c r="B288" s="62"/>
      <c r="C288" s="185">
        <v>57</v>
      </c>
      <c r="D288" s="185" t="s">
        <v>47</v>
      </c>
      <c r="E288" s="162">
        <f>E289</f>
        <v>0</v>
      </c>
      <c r="F288" s="162">
        <f t="shared" ref="F288:G288" si="93">F289</f>
        <v>0</v>
      </c>
      <c r="G288" s="162">
        <f t="shared" si="93"/>
        <v>0</v>
      </c>
      <c r="H288" s="184" t="e">
        <f t="shared" si="85"/>
        <v>#DIV/0!</v>
      </c>
      <c r="I288" s="184" t="e">
        <f t="shared" si="70"/>
        <v>#DIV/0!</v>
      </c>
    </row>
    <row r="289" spans="1:9" x14ac:dyDescent="0.2">
      <c r="A289" s="61"/>
      <c r="B289" s="62">
        <v>343</v>
      </c>
      <c r="C289" s="43"/>
      <c r="D289" s="14" t="s">
        <v>152</v>
      </c>
      <c r="E289" s="46">
        <f>E290+E291</f>
        <v>0</v>
      </c>
      <c r="F289" s="46">
        <f t="shared" ref="F289:G289" si="94">F290+F291</f>
        <v>0</v>
      </c>
      <c r="G289" s="46">
        <f t="shared" si="94"/>
        <v>0</v>
      </c>
      <c r="H289" s="184" t="e">
        <f t="shared" si="85"/>
        <v>#DIV/0!</v>
      </c>
      <c r="I289" s="184" t="e">
        <f t="shared" si="70"/>
        <v>#DIV/0!</v>
      </c>
    </row>
    <row r="290" spans="1:9" ht="24" x14ac:dyDescent="0.2">
      <c r="A290" s="61"/>
      <c r="B290" s="61">
        <v>3431</v>
      </c>
      <c r="C290" s="43"/>
      <c r="D290" s="44" t="s">
        <v>153</v>
      </c>
      <c r="E290" s="45">
        <v>0</v>
      </c>
      <c r="F290" s="45">
        <v>0</v>
      </c>
      <c r="G290" s="45">
        <v>0</v>
      </c>
      <c r="H290" s="184" t="e">
        <f t="shared" si="85"/>
        <v>#DIV/0!</v>
      </c>
      <c r="I290" s="184" t="e">
        <f t="shared" si="70"/>
        <v>#DIV/0!</v>
      </c>
    </row>
    <row r="291" spans="1:9" x14ac:dyDescent="0.2">
      <c r="A291" s="61"/>
      <c r="B291" s="61">
        <v>3433</v>
      </c>
      <c r="C291" s="43"/>
      <c r="D291" s="14" t="s">
        <v>154</v>
      </c>
      <c r="E291" s="45">
        <v>0</v>
      </c>
      <c r="F291" s="45">
        <v>0</v>
      </c>
      <c r="G291" s="45">
        <v>0</v>
      </c>
      <c r="H291" s="184" t="e">
        <f t="shared" si="85"/>
        <v>#DIV/0!</v>
      </c>
      <c r="I291" s="184" t="e">
        <f t="shared" si="70"/>
        <v>#DIV/0!</v>
      </c>
    </row>
    <row r="292" spans="1:9" s="188" customFormat="1" x14ac:dyDescent="0.2">
      <c r="A292" s="207"/>
      <c r="B292" s="207"/>
      <c r="C292" s="185">
        <v>31</v>
      </c>
      <c r="D292" s="185" t="s">
        <v>73</v>
      </c>
      <c r="E292" s="162">
        <f>E293</f>
        <v>40.4</v>
      </c>
      <c r="F292" s="162">
        <f t="shared" ref="F292:G292" si="95">F293</f>
        <v>50</v>
      </c>
      <c r="G292" s="162">
        <f t="shared" si="95"/>
        <v>32.29</v>
      </c>
      <c r="H292" s="184">
        <f t="shared" si="85"/>
        <v>79.925742574257427</v>
      </c>
      <c r="I292" s="184">
        <f t="shared" si="70"/>
        <v>64.58</v>
      </c>
    </row>
    <row r="293" spans="1:9" x14ac:dyDescent="0.2">
      <c r="A293" s="61"/>
      <c r="B293" s="62">
        <v>343</v>
      </c>
      <c r="C293" s="43"/>
      <c r="D293" s="14" t="s">
        <v>152</v>
      </c>
      <c r="E293" s="46">
        <f>E294+E295</f>
        <v>40.4</v>
      </c>
      <c r="F293" s="46">
        <f t="shared" ref="F293:G293" si="96">F294+F295</f>
        <v>50</v>
      </c>
      <c r="G293" s="46">
        <f t="shared" si="96"/>
        <v>32.29</v>
      </c>
      <c r="H293" s="184">
        <f t="shared" si="85"/>
        <v>79.925742574257427</v>
      </c>
      <c r="I293" s="184">
        <f t="shared" si="70"/>
        <v>64.58</v>
      </c>
    </row>
    <row r="294" spans="1:9" ht="24" x14ac:dyDescent="0.2">
      <c r="A294" s="61"/>
      <c r="B294" s="61">
        <v>3431</v>
      </c>
      <c r="C294" s="43"/>
      <c r="D294" s="44" t="s">
        <v>153</v>
      </c>
      <c r="E294" s="45">
        <v>40.4</v>
      </c>
      <c r="F294" s="45">
        <v>0</v>
      </c>
      <c r="G294" s="45">
        <v>0</v>
      </c>
      <c r="H294" s="184">
        <f t="shared" si="85"/>
        <v>0</v>
      </c>
      <c r="I294" s="184" t="e">
        <f t="shared" si="70"/>
        <v>#DIV/0!</v>
      </c>
    </row>
    <row r="295" spans="1:9" x14ac:dyDescent="0.2">
      <c r="A295" s="61"/>
      <c r="B295" s="61">
        <v>3433</v>
      </c>
      <c r="C295" s="43"/>
      <c r="D295" s="14" t="s">
        <v>154</v>
      </c>
      <c r="E295" s="45">
        <v>0</v>
      </c>
      <c r="F295" s="45">
        <v>50</v>
      </c>
      <c r="G295" s="45">
        <v>32.29</v>
      </c>
      <c r="H295" s="184" t="e">
        <f t="shared" si="85"/>
        <v>#DIV/0!</v>
      </c>
      <c r="I295" s="184">
        <f t="shared" ref="I295:I368" si="97">(G295/F295)*100</f>
        <v>64.58</v>
      </c>
    </row>
    <row r="296" spans="1:9" s="188" customFormat="1" x14ac:dyDescent="0.2">
      <c r="A296" s="63"/>
      <c r="B296" s="63"/>
      <c r="C296" s="185">
        <v>41</v>
      </c>
      <c r="D296" s="185" t="s">
        <v>46</v>
      </c>
      <c r="E296" s="162">
        <v>0</v>
      </c>
      <c r="F296" s="162">
        <v>0</v>
      </c>
      <c r="G296" s="162">
        <v>0</v>
      </c>
      <c r="H296" s="184" t="e">
        <f t="shared" si="85"/>
        <v>#DIV/0!</v>
      </c>
      <c r="I296" s="184" t="e">
        <f t="shared" si="97"/>
        <v>#DIV/0!</v>
      </c>
    </row>
    <row r="297" spans="1:9" ht="24" x14ac:dyDescent="0.2">
      <c r="A297" s="222"/>
      <c r="B297" s="222">
        <v>37</v>
      </c>
      <c r="C297" s="223"/>
      <c r="D297" s="225" t="s">
        <v>41</v>
      </c>
      <c r="E297" s="224">
        <f t="shared" ref="E297:F297" si="98">E298+E299+E300+E301+E302+E306</f>
        <v>151703.74</v>
      </c>
      <c r="F297" s="224">
        <f t="shared" si="98"/>
        <v>177000</v>
      </c>
      <c r="G297" s="224">
        <f>G298+G299+G300+G301+G302+G306</f>
        <v>0</v>
      </c>
      <c r="H297" s="230">
        <f t="shared" si="85"/>
        <v>0</v>
      </c>
      <c r="I297" s="230">
        <f t="shared" si="97"/>
        <v>0</v>
      </c>
    </row>
    <row r="298" spans="1:9" s="188" customFormat="1" x14ac:dyDescent="0.2">
      <c r="A298" s="63"/>
      <c r="B298" s="63"/>
      <c r="C298" s="185">
        <v>11</v>
      </c>
      <c r="D298" s="185" t="s">
        <v>17</v>
      </c>
      <c r="E298" s="162">
        <v>83515.47</v>
      </c>
      <c r="F298" s="162">
        <v>87000</v>
      </c>
      <c r="G298" s="162">
        <v>0</v>
      </c>
      <c r="H298" s="184">
        <f t="shared" si="85"/>
        <v>0</v>
      </c>
      <c r="I298" s="184">
        <f t="shared" si="97"/>
        <v>0</v>
      </c>
    </row>
    <row r="299" spans="1:9" s="188" customFormat="1" x14ac:dyDescent="0.2">
      <c r="A299" s="63"/>
      <c r="B299" s="63"/>
      <c r="C299" s="185">
        <v>31</v>
      </c>
      <c r="D299" s="185" t="s">
        <v>48</v>
      </c>
      <c r="E299" s="162">
        <v>0</v>
      </c>
      <c r="F299" s="162">
        <v>0</v>
      </c>
      <c r="G299" s="162">
        <v>0</v>
      </c>
      <c r="H299" s="184" t="e">
        <f t="shared" si="85"/>
        <v>#DIV/0!</v>
      </c>
      <c r="I299" s="184" t="e">
        <f t="shared" si="97"/>
        <v>#DIV/0!</v>
      </c>
    </row>
    <row r="300" spans="1:9" s="188" customFormat="1" x14ac:dyDescent="0.2">
      <c r="A300" s="63"/>
      <c r="B300" s="63"/>
      <c r="C300" s="185">
        <v>9231</v>
      </c>
      <c r="D300" s="185" t="s">
        <v>78</v>
      </c>
      <c r="E300" s="162">
        <v>0</v>
      </c>
      <c r="F300" s="162">
        <v>0</v>
      </c>
      <c r="G300" s="162">
        <v>0</v>
      </c>
      <c r="H300" s="184" t="e">
        <f t="shared" si="85"/>
        <v>#DIV/0!</v>
      </c>
      <c r="I300" s="184" t="e">
        <f t="shared" si="97"/>
        <v>#DIV/0!</v>
      </c>
    </row>
    <row r="301" spans="1:9" s="188" customFormat="1" x14ac:dyDescent="0.2">
      <c r="A301" s="63"/>
      <c r="B301" s="63"/>
      <c r="C301" s="185">
        <v>41</v>
      </c>
      <c r="D301" s="185" t="s">
        <v>46</v>
      </c>
      <c r="E301" s="162">
        <v>0</v>
      </c>
      <c r="F301" s="162">
        <v>0</v>
      </c>
      <c r="G301" s="162">
        <v>0</v>
      </c>
      <c r="H301" s="184" t="e">
        <f t="shared" si="85"/>
        <v>#DIV/0!</v>
      </c>
      <c r="I301" s="184" t="e">
        <f t="shared" si="97"/>
        <v>#DIV/0!</v>
      </c>
    </row>
    <row r="302" spans="1:9" s="188" customFormat="1" x14ac:dyDescent="0.2">
      <c r="A302" s="63"/>
      <c r="B302" s="63"/>
      <c r="C302" s="185">
        <v>57</v>
      </c>
      <c r="D302" s="185" t="s">
        <v>47</v>
      </c>
      <c r="E302" s="162">
        <f>E303</f>
        <v>68188.27</v>
      </c>
      <c r="F302" s="162">
        <f t="shared" ref="F302:G302" si="99">F303</f>
        <v>90000</v>
      </c>
      <c r="G302" s="162">
        <f t="shared" si="99"/>
        <v>0</v>
      </c>
      <c r="H302" s="184">
        <f t="shared" si="85"/>
        <v>0</v>
      </c>
      <c r="I302" s="184">
        <f t="shared" si="97"/>
        <v>0</v>
      </c>
    </row>
    <row r="303" spans="1:9" ht="24" x14ac:dyDescent="0.2">
      <c r="A303" s="14"/>
      <c r="B303" s="42">
        <v>372</v>
      </c>
      <c r="C303" s="43"/>
      <c r="D303" s="44" t="s">
        <v>155</v>
      </c>
      <c r="E303" s="46">
        <f>E304+E305</f>
        <v>68188.27</v>
      </c>
      <c r="F303" s="46">
        <f t="shared" ref="F303:G303" si="100">F304+F305</f>
        <v>90000</v>
      </c>
      <c r="G303" s="46">
        <f t="shared" si="100"/>
        <v>0</v>
      </c>
      <c r="H303" s="184">
        <f t="shared" si="85"/>
        <v>0</v>
      </c>
      <c r="I303" s="184">
        <f t="shared" si="97"/>
        <v>0</v>
      </c>
    </row>
    <row r="304" spans="1:9" ht="24" x14ac:dyDescent="0.2">
      <c r="A304" s="14"/>
      <c r="B304" s="14">
        <v>3721</v>
      </c>
      <c r="C304" s="43"/>
      <c r="D304" s="44" t="s">
        <v>156</v>
      </c>
      <c r="E304" s="45">
        <v>0</v>
      </c>
      <c r="F304" s="45">
        <v>0</v>
      </c>
      <c r="G304" s="45">
        <v>0</v>
      </c>
      <c r="H304" s="184" t="e">
        <f t="shared" si="85"/>
        <v>#DIV/0!</v>
      </c>
      <c r="I304" s="184" t="e">
        <f t="shared" si="97"/>
        <v>#DIV/0!</v>
      </c>
    </row>
    <row r="305" spans="1:9" ht="24" x14ac:dyDescent="0.2">
      <c r="A305" s="14"/>
      <c r="B305" s="14">
        <v>3722</v>
      </c>
      <c r="C305" s="43"/>
      <c r="D305" s="44" t="s">
        <v>157</v>
      </c>
      <c r="E305" s="45">
        <v>68188.27</v>
      </c>
      <c r="F305" s="45">
        <v>90000</v>
      </c>
      <c r="G305" s="45">
        <v>0</v>
      </c>
      <c r="H305" s="184">
        <f t="shared" si="85"/>
        <v>0</v>
      </c>
      <c r="I305" s="184">
        <f t="shared" si="97"/>
        <v>0</v>
      </c>
    </row>
    <row r="306" spans="1:9" s="188" customFormat="1" x14ac:dyDescent="0.2">
      <c r="A306" s="63"/>
      <c r="B306" s="63"/>
      <c r="C306" s="185">
        <v>9257</v>
      </c>
      <c r="D306" s="185" t="s">
        <v>81</v>
      </c>
      <c r="E306" s="162">
        <v>0</v>
      </c>
      <c r="F306" s="162">
        <v>0</v>
      </c>
      <c r="G306" s="162">
        <v>0</v>
      </c>
      <c r="H306" s="184" t="e">
        <f t="shared" si="85"/>
        <v>#DIV/0!</v>
      </c>
      <c r="I306" s="184" t="e">
        <f t="shared" si="97"/>
        <v>#DIV/0!</v>
      </c>
    </row>
    <row r="307" spans="1:9" x14ac:dyDescent="0.2">
      <c r="A307" s="222"/>
      <c r="B307" s="222">
        <v>38</v>
      </c>
      <c r="C307" s="223"/>
      <c r="D307" s="225" t="s">
        <v>93</v>
      </c>
      <c r="E307" s="224">
        <f>E308+E309+E312</f>
        <v>0</v>
      </c>
      <c r="F307" s="224">
        <f>F308+F309+F312</f>
        <v>11000</v>
      </c>
      <c r="G307" s="224">
        <f>G308+G309+G312</f>
        <v>8710.67</v>
      </c>
      <c r="H307" s="230" t="e">
        <f t="shared" si="85"/>
        <v>#DIV/0!</v>
      </c>
      <c r="I307" s="230">
        <f t="shared" si="97"/>
        <v>79.187909090909088</v>
      </c>
    </row>
    <row r="308" spans="1:9" s="188" customFormat="1" x14ac:dyDescent="0.2">
      <c r="A308" s="63"/>
      <c r="B308" s="63"/>
      <c r="C308" s="185">
        <v>57</v>
      </c>
      <c r="D308" s="185" t="s">
        <v>47</v>
      </c>
      <c r="E308" s="162">
        <v>0</v>
      </c>
      <c r="F308" s="162">
        <v>0</v>
      </c>
      <c r="G308" s="162">
        <v>0</v>
      </c>
      <c r="H308" s="184" t="e">
        <f t="shared" si="85"/>
        <v>#DIV/0!</v>
      </c>
      <c r="I308" s="184" t="e">
        <f t="shared" si="97"/>
        <v>#DIV/0!</v>
      </c>
    </row>
    <row r="309" spans="1:9" s="188" customFormat="1" x14ac:dyDescent="0.2">
      <c r="A309" s="63"/>
      <c r="B309" s="63"/>
      <c r="C309" s="185">
        <v>6103</v>
      </c>
      <c r="D309" s="185" t="s">
        <v>49</v>
      </c>
      <c r="E309" s="162">
        <f>E310</f>
        <v>0</v>
      </c>
      <c r="F309" s="162">
        <f t="shared" ref="F309:G313" si="101">F310</f>
        <v>1000</v>
      </c>
      <c r="G309" s="162">
        <f t="shared" si="101"/>
        <v>1000</v>
      </c>
      <c r="H309" s="184" t="e">
        <f t="shared" si="85"/>
        <v>#DIV/0!</v>
      </c>
      <c r="I309" s="184">
        <f t="shared" si="97"/>
        <v>100</v>
      </c>
    </row>
    <row r="310" spans="1:9" s="188" customFormat="1" x14ac:dyDescent="0.2">
      <c r="A310" s="63"/>
      <c r="B310" s="42">
        <v>38</v>
      </c>
      <c r="C310" s="185"/>
      <c r="D310" s="14" t="s">
        <v>292</v>
      </c>
      <c r="E310" s="363">
        <f>E311</f>
        <v>0</v>
      </c>
      <c r="F310" s="363">
        <f t="shared" si="101"/>
        <v>1000</v>
      </c>
      <c r="G310" s="363">
        <f t="shared" si="101"/>
        <v>1000</v>
      </c>
      <c r="H310" s="184" t="e">
        <f t="shared" si="85"/>
        <v>#DIV/0!</v>
      </c>
      <c r="I310" s="184">
        <f t="shared" si="97"/>
        <v>100</v>
      </c>
    </row>
    <row r="311" spans="1:9" s="188" customFormat="1" x14ac:dyDescent="0.2">
      <c r="A311" s="63"/>
      <c r="B311" s="14">
        <v>3811</v>
      </c>
      <c r="C311" s="185"/>
      <c r="D311" s="14" t="s">
        <v>116</v>
      </c>
      <c r="E311" s="15">
        <v>0</v>
      </c>
      <c r="F311" s="15">
        <v>1000</v>
      </c>
      <c r="G311" s="363">
        <v>1000</v>
      </c>
      <c r="H311" s="184" t="e">
        <f t="shared" si="85"/>
        <v>#DIV/0!</v>
      </c>
      <c r="I311" s="184">
        <f t="shared" si="97"/>
        <v>100</v>
      </c>
    </row>
    <row r="312" spans="1:9" s="188" customFormat="1" x14ac:dyDescent="0.2">
      <c r="A312" s="63"/>
      <c r="B312" s="63"/>
      <c r="C312" s="185">
        <v>11</v>
      </c>
      <c r="D312" s="185" t="s">
        <v>318</v>
      </c>
      <c r="E312" s="162">
        <f>E313</f>
        <v>0</v>
      </c>
      <c r="F312" s="162">
        <f t="shared" si="101"/>
        <v>10000</v>
      </c>
      <c r="G312" s="162">
        <f t="shared" si="101"/>
        <v>7710.67</v>
      </c>
      <c r="H312" s="184" t="e">
        <f t="shared" ref="H312:H315" si="102">(G312/E312)*100</f>
        <v>#DIV/0!</v>
      </c>
      <c r="I312" s="184">
        <f t="shared" ref="I312:I314" si="103">(G312/F312)*100</f>
        <v>77.106700000000004</v>
      </c>
    </row>
    <row r="313" spans="1:9" s="188" customFormat="1" x14ac:dyDescent="0.2">
      <c r="A313" s="63"/>
      <c r="B313" s="42">
        <v>38</v>
      </c>
      <c r="C313" s="185"/>
      <c r="D313" s="14" t="s">
        <v>292</v>
      </c>
      <c r="E313" s="363">
        <f>E314</f>
        <v>0</v>
      </c>
      <c r="F313" s="363">
        <f t="shared" si="101"/>
        <v>10000</v>
      </c>
      <c r="G313" s="363">
        <f t="shared" si="101"/>
        <v>7710.67</v>
      </c>
      <c r="H313" s="184" t="e">
        <f t="shared" si="102"/>
        <v>#DIV/0!</v>
      </c>
      <c r="I313" s="184">
        <f t="shared" si="103"/>
        <v>77.106700000000004</v>
      </c>
    </row>
    <row r="314" spans="1:9" s="188" customFormat="1" x14ac:dyDescent="0.2">
      <c r="A314" s="63"/>
      <c r="B314" s="14">
        <v>3811</v>
      </c>
      <c r="C314" s="185"/>
      <c r="D314" s="14" t="s">
        <v>116</v>
      </c>
      <c r="E314" s="15">
        <v>0</v>
      </c>
      <c r="F314" s="15">
        <v>10000</v>
      </c>
      <c r="G314" s="363">
        <v>7710.67</v>
      </c>
      <c r="H314" s="184" t="e">
        <f t="shared" si="102"/>
        <v>#DIV/0!</v>
      </c>
      <c r="I314" s="184">
        <f t="shared" si="103"/>
        <v>77.106700000000004</v>
      </c>
    </row>
    <row r="315" spans="1:9" ht="19.5" customHeight="1" thickBot="1" x14ac:dyDescent="0.25">
      <c r="A315" s="380">
        <v>4</v>
      </c>
      <c r="B315" s="381"/>
      <c r="C315" s="381"/>
      <c r="D315" s="382" t="s">
        <v>21</v>
      </c>
      <c r="E315" s="383">
        <f>SUM(E316+E362)</f>
        <v>193768.41999999998</v>
      </c>
      <c r="F315" s="383">
        <f t="shared" ref="F315:G315" si="104">SUM(F316+F362)</f>
        <v>136400</v>
      </c>
      <c r="G315" s="383">
        <f t="shared" si="104"/>
        <v>2703.25</v>
      </c>
      <c r="H315" s="184">
        <f t="shared" si="102"/>
        <v>1.3950931735935095</v>
      </c>
      <c r="I315" s="384">
        <f t="shared" si="97"/>
        <v>1.9818548387096773</v>
      </c>
    </row>
    <row r="316" spans="1:9" s="147" customFormat="1" ht="24" x14ac:dyDescent="0.2">
      <c r="A316" s="364"/>
      <c r="B316" s="364">
        <v>42</v>
      </c>
      <c r="C316" s="364"/>
      <c r="D316" s="365" t="s">
        <v>35</v>
      </c>
      <c r="E316" s="366">
        <f>E317+E332+E340+E347+E352+E356+E359+E324</f>
        <v>91603.42</v>
      </c>
      <c r="F316" s="366">
        <f t="shared" ref="F316:G316" si="105">F317+F332+F340+F347+F352+F356+F359+F324</f>
        <v>66700</v>
      </c>
      <c r="G316" s="366">
        <f t="shared" si="105"/>
        <v>2703.25</v>
      </c>
      <c r="H316" s="367">
        <f t="shared" si="85"/>
        <v>2.9510361076038429</v>
      </c>
      <c r="I316" s="367">
        <f t="shared" si="97"/>
        <v>4.0528485757121437</v>
      </c>
    </row>
    <row r="317" spans="1:9" s="188" customFormat="1" x14ac:dyDescent="0.2">
      <c r="A317" s="208"/>
      <c r="B317" s="208"/>
      <c r="C317" s="185">
        <v>9211</v>
      </c>
      <c r="D317" s="185" t="s">
        <v>252</v>
      </c>
      <c r="E317" s="162">
        <f t="shared" ref="E317:G317" si="106">E318+E320</f>
        <v>12003.16</v>
      </c>
      <c r="F317" s="162">
        <f t="shared" si="106"/>
        <v>0</v>
      </c>
      <c r="G317" s="162">
        <f t="shared" si="106"/>
        <v>0</v>
      </c>
      <c r="H317" s="184">
        <f t="shared" si="85"/>
        <v>0</v>
      </c>
      <c r="I317" s="184" t="e">
        <f t="shared" si="97"/>
        <v>#DIV/0!</v>
      </c>
    </row>
    <row r="318" spans="1:9" s="188" customFormat="1" x14ac:dyDescent="0.2">
      <c r="A318" s="208"/>
      <c r="B318" s="35">
        <v>322</v>
      </c>
      <c r="C318" s="43"/>
      <c r="D318" s="14" t="s">
        <v>130</v>
      </c>
      <c r="E318" s="15">
        <f t="shared" ref="E318:F318" si="107">E319</f>
        <v>3343.48</v>
      </c>
      <c r="F318" s="15">
        <f t="shared" si="107"/>
        <v>0</v>
      </c>
      <c r="G318" s="15">
        <f>G319</f>
        <v>0</v>
      </c>
      <c r="H318" s="184">
        <f t="shared" si="85"/>
        <v>0</v>
      </c>
      <c r="I318" s="184" t="e">
        <f t="shared" si="97"/>
        <v>#DIV/0!</v>
      </c>
    </row>
    <row r="319" spans="1:9" s="188" customFormat="1" x14ac:dyDescent="0.2">
      <c r="A319" s="208"/>
      <c r="B319" s="13">
        <v>32251</v>
      </c>
      <c r="C319" s="43"/>
      <c r="D319" s="14" t="s">
        <v>181</v>
      </c>
      <c r="E319" s="15">
        <v>3343.48</v>
      </c>
      <c r="F319" s="15">
        <v>0</v>
      </c>
      <c r="G319" s="15">
        <v>0</v>
      </c>
      <c r="H319" s="184">
        <f t="shared" si="85"/>
        <v>0</v>
      </c>
      <c r="I319" s="184" t="e">
        <f t="shared" si="97"/>
        <v>#DIV/0!</v>
      </c>
    </row>
    <row r="320" spans="1:9" x14ac:dyDescent="0.2">
      <c r="A320" s="13"/>
      <c r="B320" s="35">
        <v>422</v>
      </c>
      <c r="C320" s="43"/>
      <c r="D320" s="14" t="s">
        <v>158</v>
      </c>
      <c r="E320" s="46">
        <f>E321+E322+E323</f>
        <v>8659.68</v>
      </c>
      <c r="F320" s="46">
        <f t="shared" ref="F320:G320" si="108">F321+F322+F323</f>
        <v>0</v>
      </c>
      <c r="G320" s="46">
        <f t="shared" si="108"/>
        <v>0</v>
      </c>
      <c r="H320" s="184">
        <f t="shared" si="85"/>
        <v>0</v>
      </c>
      <c r="I320" s="184" t="e">
        <f t="shared" si="97"/>
        <v>#DIV/0!</v>
      </c>
    </row>
    <row r="321" spans="1:9" x14ac:dyDescent="0.2">
      <c r="A321" s="13"/>
      <c r="B321" s="13">
        <v>4221</v>
      </c>
      <c r="C321" s="43"/>
      <c r="D321" s="14" t="s">
        <v>159</v>
      </c>
      <c r="E321" s="45">
        <v>4168</v>
      </c>
      <c r="F321" s="45">
        <v>0</v>
      </c>
      <c r="G321" s="45">
        <v>0</v>
      </c>
      <c r="H321" s="184">
        <f t="shared" si="85"/>
        <v>0</v>
      </c>
      <c r="I321" s="184" t="e">
        <f t="shared" si="97"/>
        <v>#DIV/0!</v>
      </c>
    </row>
    <row r="322" spans="1:9" x14ac:dyDescent="0.2">
      <c r="A322" s="13"/>
      <c r="B322" s="13">
        <v>4223</v>
      </c>
      <c r="C322" s="43"/>
      <c r="D322" s="14" t="s">
        <v>161</v>
      </c>
      <c r="E322" s="45">
        <v>0</v>
      </c>
      <c r="F322" s="45">
        <v>0</v>
      </c>
      <c r="G322" s="45">
        <v>0</v>
      </c>
      <c r="H322" s="184" t="e">
        <f t="shared" si="85"/>
        <v>#DIV/0!</v>
      </c>
      <c r="I322" s="184" t="e">
        <f t="shared" si="97"/>
        <v>#DIV/0!</v>
      </c>
    </row>
    <row r="323" spans="1:9" ht="24" x14ac:dyDescent="0.2">
      <c r="A323" s="13"/>
      <c r="B323" s="13">
        <v>4227</v>
      </c>
      <c r="C323" s="43"/>
      <c r="D323" s="44" t="s">
        <v>160</v>
      </c>
      <c r="E323" s="45">
        <v>4491.68</v>
      </c>
      <c r="F323" s="45">
        <v>0</v>
      </c>
      <c r="G323" s="45">
        <v>0</v>
      </c>
      <c r="H323" s="184">
        <f t="shared" si="85"/>
        <v>0</v>
      </c>
      <c r="I323" s="184" t="e">
        <f t="shared" si="97"/>
        <v>#DIV/0!</v>
      </c>
    </row>
    <row r="324" spans="1:9" s="188" customFormat="1" x14ac:dyDescent="0.2">
      <c r="A324" s="208"/>
      <c r="B324" s="208"/>
      <c r="C324" s="185">
        <v>11</v>
      </c>
      <c r="D324" s="185" t="s">
        <v>283</v>
      </c>
      <c r="E324" s="162">
        <f>E325+E330</f>
        <v>45494.85</v>
      </c>
      <c r="F324" s="162">
        <f t="shared" ref="F324:G324" si="109">F325+F330</f>
        <v>31000</v>
      </c>
      <c r="G324" s="162">
        <f t="shared" si="109"/>
        <v>0</v>
      </c>
      <c r="H324" s="184">
        <f t="shared" si="85"/>
        <v>0</v>
      </c>
      <c r="I324" s="184">
        <f t="shared" si="97"/>
        <v>0</v>
      </c>
    </row>
    <row r="325" spans="1:9" x14ac:dyDescent="0.2">
      <c r="A325" s="13"/>
      <c r="B325" s="35">
        <v>422</v>
      </c>
      <c r="C325" s="43"/>
      <c r="D325" s="14" t="s">
        <v>158</v>
      </c>
      <c r="E325" s="46">
        <f>E326+E327+E329+E328</f>
        <v>30494.85</v>
      </c>
      <c r="F325" s="46">
        <f t="shared" ref="F325:G325" si="110">F326+F327+F329+F328</f>
        <v>31000</v>
      </c>
      <c r="G325" s="46">
        <f t="shared" si="110"/>
        <v>0</v>
      </c>
      <c r="H325" s="184">
        <f t="shared" si="85"/>
        <v>0</v>
      </c>
      <c r="I325" s="184">
        <f t="shared" si="97"/>
        <v>0</v>
      </c>
    </row>
    <row r="326" spans="1:9" x14ac:dyDescent="0.2">
      <c r="A326" s="13"/>
      <c r="B326" s="13">
        <v>4221</v>
      </c>
      <c r="C326" s="43"/>
      <c r="D326" s="14" t="s">
        <v>159</v>
      </c>
      <c r="E326" s="45">
        <v>13000</v>
      </c>
      <c r="F326" s="45">
        <v>16000</v>
      </c>
      <c r="G326" s="45">
        <v>0</v>
      </c>
      <c r="H326" s="184">
        <f t="shared" si="85"/>
        <v>0</v>
      </c>
      <c r="I326" s="184">
        <f t="shared" si="97"/>
        <v>0</v>
      </c>
    </row>
    <row r="327" spans="1:9" x14ac:dyDescent="0.2">
      <c r="A327" s="13"/>
      <c r="B327" s="13">
        <v>4223</v>
      </c>
      <c r="C327" s="43"/>
      <c r="D327" s="14" t="s">
        <v>161</v>
      </c>
      <c r="E327" s="45">
        <v>4937.5</v>
      </c>
      <c r="F327" s="45">
        <v>5000</v>
      </c>
      <c r="G327" s="45">
        <v>0</v>
      </c>
      <c r="H327" s="184">
        <f t="shared" si="85"/>
        <v>0</v>
      </c>
      <c r="I327" s="184">
        <f t="shared" ref="I327:I332" si="111">(G327/F327)*100</f>
        <v>0</v>
      </c>
    </row>
    <row r="328" spans="1:9" x14ac:dyDescent="0.2">
      <c r="A328" s="13"/>
      <c r="B328" s="13">
        <v>4226</v>
      </c>
      <c r="C328" s="43"/>
      <c r="D328" s="14" t="s">
        <v>193</v>
      </c>
      <c r="E328" s="45">
        <v>0</v>
      </c>
      <c r="F328" s="45">
        <v>10000</v>
      </c>
      <c r="G328" s="45"/>
      <c r="H328" s="184"/>
      <c r="I328" s="184">
        <f t="shared" si="111"/>
        <v>0</v>
      </c>
    </row>
    <row r="329" spans="1:9" ht="24" x14ac:dyDescent="0.2">
      <c r="A329" s="13"/>
      <c r="B329" s="13">
        <v>4227</v>
      </c>
      <c r="C329" s="43"/>
      <c r="D329" s="44" t="s">
        <v>160</v>
      </c>
      <c r="E329" s="45">
        <v>12557.35</v>
      </c>
      <c r="F329" s="45">
        <v>0</v>
      </c>
      <c r="G329" s="45">
        <v>0</v>
      </c>
      <c r="H329" s="184">
        <f t="shared" si="85"/>
        <v>0</v>
      </c>
      <c r="I329" s="184" t="e">
        <f t="shared" si="111"/>
        <v>#DIV/0!</v>
      </c>
    </row>
    <row r="330" spans="1:9" s="147" customFormat="1" x14ac:dyDescent="0.2">
      <c r="A330" s="35"/>
      <c r="B330" s="35">
        <v>423</v>
      </c>
      <c r="C330" s="301"/>
      <c r="D330" s="302" t="s">
        <v>284</v>
      </c>
      <c r="E330" s="46">
        <f>E331</f>
        <v>15000</v>
      </c>
      <c r="F330" s="46">
        <f t="shared" ref="F330:G330" si="112">F331</f>
        <v>0</v>
      </c>
      <c r="G330" s="46">
        <f t="shared" si="112"/>
        <v>0</v>
      </c>
      <c r="H330" s="184">
        <f t="shared" si="85"/>
        <v>0</v>
      </c>
      <c r="I330" s="184" t="e">
        <f t="shared" si="111"/>
        <v>#DIV/0!</v>
      </c>
    </row>
    <row r="331" spans="1:9" ht="24" x14ac:dyDescent="0.2">
      <c r="A331" s="13"/>
      <c r="B331" s="13">
        <v>4231</v>
      </c>
      <c r="C331" s="43"/>
      <c r="D331" s="44" t="s">
        <v>285</v>
      </c>
      <c r="E331" s="45">
        <v>15000</v>
      </c>
      <c r="F331" s="45">
        <v>0</v>
      </c>
      <c r="G331" s="45">
        <v>0</v>
      </c>
      <c r="H331" s="184">
        <f t="shared" si="85"/>
        <v>0</v>
      </c>
      <c r="I331" s="184" t="e">
        <f t="shared" si="111"/>
        <v>#DIV/0!</v>
      </c>
    </row>
    <row r="332" spans="1:9" s="188" customFormat="1" x14ac:dyDescent="0.2">
      <c r="A332" s="208"/>
      <c r="B332" s="208"/>
      <c r="C332" s="185">
        <v>31</v>
      </c>
      <c r="D332" s="185" t="s">
        <v>48</v>
      </c>
      <c r="E332" s="162">
        <f>E333</f>
        <v>845.3</v>
      </c>
      <c r="F332" s="162">
        <f t="shared" ref="F332:G332" si="113">F333</f>
        <v>0</v>
      </c>
      <c r="G332" s="162">
        <f t="shared" si="113"/>
        <v>0</v>
      </c>
      <c r="H332" s="184">
        <f t="shared" si="85"/>
        <v>0</v>
      </c>
      <c r="I332" s="184" t="e">
        <f t="shared" si="111"/>
        <v>#DIV/0!</v>
      </c>
    </row>
    <row r="333" spans="1:9" x14ac:dyDescent="0.2">
      <c r="A333" s="13"/>
      <c r="B333" s="35">
        <v>422</v>
      </c>
      <c r="C333" s="43"/>
      <c r="D333" s="14" t="s">
        <v>158</v>
      </c>
      <c r="E333" s="46">
        <f>E334+E336+E337+E335+E338+E339</f>
        <v>845.3</v>
      </c>
      <c r="F333" s="46">
        <f t="shared" ref="F333:G333" si="114">F334+F336+F337+F335+F338+F339</f>
        <v>0</v>
      </c>
      <c r="G333" s="46">
        <f t="shared" si="114"/>
        <v>0</v>
      </c>
      <c r="H333" s="184">
        <f t="shared" si="85"/>
        <v>0</v>
      </c>
      <c r="I333" s="184" t="e">
        <f t="shared" si="97"/>
        <v>#DIV/0!</v>
      </c>
    </row>
    <row r="334" spans="1:9" x14ac:dyDescent="0.2">
      <c r="A334" s="13"/>
      <c r="B334" s="13">
        <v>4221</v>
      </c>
      <c r="C334" s="43"/>
      <c r="D334" s="14" t="s">
        <v>159</v>
      </c>
      <c r="E334" s="45">
        <v>0</v>
      </c>
      <c r="F334" s="45">
        <v>0</v>
      </c>
      <c r="G334" s="45">
        <v>0</v>
      </c>
      <c r="H334" s="184" t="e">
        <f t="shared" si="85"/>
        <v>#DIV/0!</v>
      </c>
      <c r="I334" s="184" t="e">
        <f t="shared" si="97"/>
        <v>#DIV/0!</v>
      </c>
    </row>
    <row r="335" spans="1:9" x14ac:dyDescent="0.2">
      <c r="A335" s="13"/>
      <c r="B335" s="13">
        <v>4222</v>
      </c>
      <c r="C335" s="43"/>
      <c r="D335" s="14" t="s">
        <v>222</v>
      </c>
      <c r="E335" s="45">
        <v>0</v>
      </c>
      <c r="F335" s="45">
        <v>0</v>
      </c>
      <c r="G335" s="45">
        <v>0</v>
      </c>
      <c r="H335" s="184" t="e">
        <f t="shared" si="85"/>
        <v>#DIV/0!</v>
      </c>
      <c r="I335" s="184" t="e">
        <f t="shared" si="97"/>
        <v>#DIV/0!</v>
      </c>
    </row>
    <row r="336" spans="1:9" x14ac:dyDescent="0.2">
      <c r="A336" s="13"/>
      <c r="B336" s="13">
        <v>4223</v>
      </c>
      <c r="C336" s="43"/>
      <c r="D336" s="14" t="s">
        <v>161</v>
      </c>
      <c r="E336" s="45">
        <v>700</v>
      </c>
      <c r="F336" s="45">
        <v>0</v>
      </c>
      <c r="G336" s="45">
        <v>0</v>
      </c>
      <c r="H336" s="184">
        <f t="shared" ref="H336:H368" si="115">(G336/E336)*100</f>
        <v>0</v>
      </c>
      <c r="I336" s="184" t="e">
        <f t="shared" si="97"/>
        <v>#DIV/0!</v>
      </c>
    </row>
    <row r="337" spans="1:9" x14ac:dyDescent="0.2">
      <c r="A337" s="13"/>
      <c r="B337" s="13">
        <v>4226</v>
      </c>
      <c r="C337" s="43"/>
      <c r="D337" s="14" t="s">
        <v>193</v>
      </c>
      <c r="E337" s="45">
        <v>0</v>
      </c>
      <c r="F337" s="45">
        <v>0</v>
      </c>
      <c r="G337" s="45">
        <v>0</v>
      </c>
      <c r="H337" s="184" t="e">
        <f t="shared" si="115"/>
        <v>#DIV/0!</v>
      </c>
      <c r="I337" s="184" t="e">
        <f t="shared" si="97"/>
        <v>#DIV/0!</v>
      </c>
    </row>
    <row r="338" spans="1:9" ht="24" x14ac:dyDescent="0.2">
      <c r="A338" s="13"/>
      <c r="B338" s="13">
        <v>4227</v>
      </c>
      <c r="C338" s="43"/>
      <c r="D338" s="44" t="s">
        <v>160</v>
      </c>
      <c r="E338" s="45">
        <v>0</v>
      </c>
      <c r="F338" s="45">
        <v>0</v>
      </c>
      <c r="G338" s="45">
        <v>0</v>
      </c>
      <c r="H338" s="184" t="e">
        <f t="shared" si="115"/>
        <v>#DIV/0!</v>
      </c>
      <c r="I338" s="184" t="e">
        <f t="shared" si="97"/>
        <v>#DIV/0!</v>
      </c>
    </row>
    <row r="339" spans="1:9" s="5" customFormat="1" x14ac:dyDescent="0.2">
      <c r="A339" s="13"/>
      <c r="B339" s="13">
        <v>4241</v>
      </c>
      <c r="C339" s="14"/>
      <c r="D339" s="14" t="s">
        <v>163</v>
      </c>
      <c r="E339" s="15">
        <v>145.30000000000001</v>
      </c>
      <c r="F339" s="15">
        <v>0</v>
      </c>
      <c r="G339" s="15">
        <v>0</v>
      </c>
      <c r="H339" s="184">
        <f t="shared" si="115"/>
        <v>0</v>
      </c>
      <c r="I339" s="184" t="e">
        <f t="shared" si="97"/>
        <v>#DIV/0!</v>
      </c>
    </row>
    <row r="340" spans="1:9" s="188" customFormat="1" x14ac:dyDescent="0.2">
      <c r="A340" s="208"/>
      <c r="B340" s="208"/>
      <c r="C340" s="185">
        <v>9231</v>
      </c>
      <c r="D340" s="185" t="s">
        <v>78</v>
      </c>
      <c r="E340" s="162">
        <f>E341+E345</f>
        <v>1200</v>
      </c>
      <c r="F340" s="162">
        <f t="shared" ref="F340:G340" si="116">F341+F345</f>
        <v>0</v>
      </c>
      <c r="G340" s="162">
        <f t="shared" si="116"/>
        <v>0</v>
      </c>
      <c r="H340" s="184">
        <f t="shared" si="115"/>
        <v>0</v>
      </c>
      <c r="I340" s="184" t="e">
        <f t="shared" si="97"/>
        <v>#DIV/0!</v>
      </c>
    </row>
    <row r="341" spans="1:9" x14ac:dyDescent="0.2">
      <c r="A341" s="13"/>
      <c r="B341" s="35">
        <v>422</v>
      </c>
      <c r="C341" s="43"/>
      <c r="D341" s="14" t="s">
        <v>158</v>
      </c>
      <c r="E341" s="46">
        <f>E342+E343+E344</f>
        <v>1200</v>
      </c>
      <c r="F341" s="46">
        <f t="shared" ref="F341:G341" si="117">F342+F343+F344</f>
        <v>0</v>
      </c>
      <c r="G341" s="46">
        <f t="shared" si="117"/>
        <v>0</v>
      </c>
      <c r="H341" s="184">
        <f t="shared" si="115"/>
        <v>0</v>
      </c>
      <c r="I341" s="184" t="e">
        <f t="shared" si="97"/>
        <v>#DIV/0!</v>
      </c>
    </row>
    <row r="342" spans="1:9" x14ac:dyDescent="0.2">
      <c r="A342" s="13"/>
      <c r="B342" s="13">
        <v>4221</v>
      </c>
      <c r="C342" s="43"/>
      <c r="D342" s="14" t="s">
        <v>159</v>
      </c>
      <c r="E342" s="45">
        <v>0</v>
      </c>
      <c r="F342" s="45">
        <v>0</v>
      </c>
      <c r="G342" s="45">
        <v>0</v>
      </c>
      <c r="H342" s="184" t="e">
        <f t="shared" si="115"/>
        <v>#DIV/0!</v>
      </c>
      <c r="I342" s="184" t="e">
        <f t="shared" si="97"/>
        <v>#DIV/0!</v>
      </c>
    </row>
    <row r="343" spans="1:9" x14ac:dyDescent="0.2">
      <c r="A343" s="13"/>
      <c r="B343" s="13">
        <v>4223</v>
      </c>
      <c r="C343" s="43"/>
      <c r="D343" s="14" t="s">
        <v>161</v>
      </c>
      <c r="E343" s="45">
        <v>1200</v>
      </c>
      <c r="F343" s="45">
        <v>0</v>
      </c>
      <c r="G343" s="45">
        <v>0</v>
      </c>
      <c r="H343" s="184">
        <f t="shared" si="115"/>
        <v>0</v>
      </c>
      <c r="I343" s="184" t="e">
        <f t="shared" si="97"/>
        <v>#DIV/0!</v>
      </c>
    </row>
    <row r="344" spans="1:9" x14ac:dyDescent="0.2">
      <c r="A344" s="13"/>
      <c r="B344" s="13">
        <v>4226</v>
      </c>
      <c r="C344" s="43"/>
      <c r="D344" s="14" t="s">
        <v>193</v>
      </c>
      <c r="E344" s="45">
        <v>0</v>
      </c>
      <c r="F344" s="45">
        <v>0</v>
      </c>
      <c r="G344" s="45">
        <v>0</v>
      </c>
      <c r="H344" s="184" t="e">
        <f t="shared" si="115"/>
        <v>#DIV/0!</v>
      </c>
      <c r="I344" s="184" t="e">
        <f t="shared" si="97"/>
        <v>#DIV/0!</v>
      </c>
    </row>
    <row r="345" spans="1:9" ht="24" x14ac:dyDescent="0.2">
      <c r="A345" s="13"/>
      <c r="B345" s="35">
        <v>424</v>
      </c>
      <c r="C345" s="43"/>
      <c r="D345" s="44" t="s">
        <v>162</v>
      </c>
      <c r="E345" s="46">
        <f>E346</f>
        <v>0</v>
      </c>
      <c r="F345" s="46">
        <f t="shared" ref="F345:G345" si="118">F346</f>
        <v>0</v>
      </c>
      <c r="G345" s="46">
        <f t="shared" si="118"/>
        <v>0</v>
      </c>
      <c r="H345" s="184" t="e">
        <f t="shared" si="115"/>
        <v>#DIV/0!</v>
      </c>
      <c r="I345" s="184" t="e">
        <f t="shared" si="97"/>
        <v>#DIV/0!</v>
      </c>
    </row>
    <row r="346" spans="1:9" x14ac:dyDescent="0.2">
      <c r="A346" s="13"/>
      <c r="B346" s="13">
        <v>4241</v>
      </c>
      <c r="C346" s="43"/>
      <c r="D346" s="14" t="s">
        <v>190</v>
      </c>
      <c r="E346" s="45">
        <v>0</v>
      </c>
      <c r="F346" s="45">
        <v>0</v>
      </c>
      <c r="G346" s="45">
        <v>0</v>
      </c>
      <c r="H346" s="184" t="e">
        <f t="shared" si="115"/>
        <v>#DIV/0!</v>
      </c>
      <c r="I346" s="184" t="e">
        <f t="shared" si="97"/>
        <v>#DIV/0!</v>
      </c>
    </row>
    <row r="347" spans="1:9" s="188" customFormat="1" x14ac:dyDescent="0.2">
      <c r="A347" s="208"/>
      <c r="B347" s="208"/>
      <c r="C347" s="185">
        <v>41</v>
      </c>
      <c r="D347" s="185" t="s">
        <v>46</v>
      </c>
      <c r="E347" s="162">
        <f>E348</f>
        <v>2442.31</v>
      </c>
      <c r="F347" s="162">
        <f t="shared" ref="F347:G347" si="119">F348</f>
        <v>3700</v>
      </c>
      <c r="G347" s="162">
        <f t="shared" si="119"/>
        <v>2703.25</v>
      </c>
      <c r="H347" s="184">
        <f t="shared" si="115"/>
        <v>110.68414738505759</v>
      </c>
      <c r="I347" s="184">
        <f t="shared" si="97"/>
        <v>73.060810810810807</v>
      </c>
    </row>
    <row r="348" spans="1:9" x14ac:dyDescent="0.2">
      <c r="A348" s="13"/>
      <c r="B348" s="35">
        <v>422</v>
      </c>
      <c r="C348" s="43"/>
      <c r="D348" s="14" t="s">
        <v>158</v>
      </c>
      <c r="E348" s="46">
        <f>E349+E350+E351</f>
        <v>2442.31</v>
      </c>
      <c r="F348" s="46">
        <f t="shared" ref="F348:G348" si="120">F349+F350+F351</f>
        <v>3700</v>
      </c>
      <c r="G348" s="46">
        <f t="shared" si="120"/>
        <v>2703.25</v>
      </c>
      <c r="H348" s="184">
        <f t="shared" si="115"/>
        <v>110.68414738505759</v>
      </c>
      <c r="I348" s="184">
        <f t="shared" si="97"/>
        <v>73.060810810810807</v>
      </c>
    </row>
    <row r="349" spans="1:9" x14ac:dyDescent="0.2">
      <c r="A349" s="13"/>
      <c r="B349" s="13">
        <v>4221</v>
      </c>
      <c r="C349" s="43"/>
      <c r="D349" s="14" t="s">
        <v>159</v>
      </c>
      <c r="E349" s="45">
        <v>992.31</v>
      </c>
      <c r="F349" s="45">
        <v>3200</v>
      </c>
      <c r="G349" s="45">
        <v>2703.25</v>
      </c>
      <c r="H349" s="184">
        <f t="shared" si="115"/>
        <v>272.41990910098662</v>
      </c>
      <c r="I349" s="184">
        <f t="shared" si="97"/>
        <v>84.4765625</v>
      </c>
    </row>
    <row r="350" spans="1:9" x14ac:dyDescent="0.2">
      <c r="A350" s="13"/>
      <c r="B350" s="13">
        <v>4223</v>
      </c>
      <c r="C350" s="43"/>
      <c r="D350" s="14" t="s">
        <v>161</v>
      </c>
      <c r="E350" s="45">
        <v>1450</v>
      </c>
      <c r="F350" s="45">
        <v>0</v>
      </c>
      <c r="G350" s="45">
        <v>0</v>
      </c>
      <c r="H350" s="184">
        <f t="shared" si="115"/>
        <v>0</v>
      </c>
      <c r="I350" s="184" t="e">
        <f t="shared" si="97"/>
        <v>#DIV/0!</v>
      </c>
    </row>
    <row r="351" spans="1:9" x14ac:dyDescent="0.2">
      <c r="A351" s="13"/>
      <c r="B351" s="13">
        <v>4241</v>
      </c>
      <c r="C351" s="43"/>
      <c r="D351" s="14" t="s">
        <v>309</v>
      </c>
      <c r="E351" s="45">
        <v>0</v>
      </c>
      <c r="F351" s="45">
        <v>500</v>
      </c>
      <c r="G351" s="45"/>
      <c r="H351" s="184" t="e">
        <f t="shared" si="115"/>
        <v>#DIV/0!</v>
      </c>
      <c r="I351" s="184">
        <f t="shared" si="97"/>
        <v>0</v>
      </c>
    </row>
    <row r="352" spans="1:9" s="188" customFormat="1" x14ac:dyDescent="0.2">
      <c r="A352" s="208"/>
      <c r="B352" s="208"/>
      <c r="C352" s="185">
        <v>9241</v>
      </c>
      <c r="D352" s="206" t="s">
        <v>80</v>
      </c>
      <c r="E352" s="162">
        <f>E353</f>
        <v>1500</v>
      </c>
      <c r="F352" s="162">
        <f t="shared" ref="F352:G352" si="121">F353</f>
        <v>0</v>
      </c>
      <c r="G352" s="162">
        <f t="shared" si="121"/>
        <v>0</v>
      </c>
      <c r="H352" s="184">
        <f t="shared" si="115"/>
        <v>0</v>
      </c>
      <c r="I352" s="184" t="e">
        <f t="shared" si="97"/>
        <v>#DIV/0!</v>
      </c>
    </row>
    <row r="353" spans="1:9" x14ac:dyDescent="0.2">
      <c r="A353" s="13"/>
      <c r="B353" s="35">
        <v>422</v>
      </c>
      <c r="C353" s="43"/>
      <c r="D353" s="14" t="s">
        <v>158</v>
      </c>
      <c r="E353" s="46">
        <f>E354+E355</f>
        <v>1500</v>
      </c>
      <c r="F353" s="46">
        <f t="shared" ref="F353:G353" si="122">F354+F355</f>
        <v>0</v>
      </c>
      <c r="G353" s="46">
        <f t="shared" si="122"/>
        <v>0</v>
      </c>
      <c r="H353" s="184">
        <f t="shared" si="115"/>
        <v>0</v>
      </c>
      <c r="I353" s="184" t="e">
        <f t="shared" si="97"/>
        <v>#DIV/0!</v>
      </c>
    </row>
    <row r="354" spans="1:9" x14ac:dyDescent="0.2">
      <c r="A354" s="13"/>
      <c r="B354" s="13">
        <v>4221</v>
      </c>
      <c r="C354" s="43"/>
      <c r="D354" s="14" t="s">
        <v>159</v>
      </c>
      <c r="E354" s="45">
        <v>1500</v>
      </c>
      <c r="F354" s="45">
        <v>0</v>
      </c>
      <c r="G354" s="45">
        <v>0</v>
      </c>
      <c r="H354" s="184">
        <f t="shared" si="115"/>
        <v>0</v>
      </c>
      <c r="I354" s="184" t="e">
        <f t="shared" si="97"/>
        <v>#DIV/0!</v>
      </c>
    </row>
    <row r="355" spans="1:9" ht="24" x14ac:dyDescent="0.2">
      <c r="A355" s="13"/>
      <c r="B355" s="13">
        <v>4227</v>
      </c>
      <c r="C355" s="43"/>
      <c r="D355" s="44" t="s">
        <v>160</v>
      </c>
      <c r="E355" s="45">
        <v>0</v>
      </c>
      <c r="F355" s="45">
        <v>0</v>
      </c>
      <c r="G355" s="45">
        <v>0</v>
      </c>
      <c r="H355" s="184" t="e">
        <f t="shared" si="115"/>
        <v>#DIV/0!</v>
      </c>
      <c r="I355" s="184" t="e">
        <f t="shared" si="97"/>
        <v>#DIV/0!</v>
      </c>
    </row>
    <row r="356" spans="1:9" s="188" customFormat="1" x14ac:dyDescent="0.2">
      <c r="A356" s="208"/>
      <c r="B356" s="208"/>
      <c r="C356" s="185">
        <v>6103</v>
      </c>
      <c r="D356" s="185" t="s">
        <v>49</v>
      </c>
      <c r="E356" s="162">
        <f>E357</f>
        <v>0</v>
      </c>
      <c r="F356" s="162">
        <f t="shared" ref="F356:G356" si="123">F357</f>
        <v>0</v>
      </c>
      <c r="G356" s="162">
        <f t="shared" si="123"/>
        <v>0</v>
      </c>
      <c r="H356" s="184" t="e">
        <f t="shared" si="115"/>
        <v>#DIV/0!</v>
      </c>
      <c r="I356" s="184" t="e">
        <f t="shared" si="97"/>
        <v>#DIV/0!</v>
      </c>
    </row>
    <row r="357" spans="1:9" x14ac:dyDescent="0.2">
      <c r="A357" s="13"/>
      <c r="B357" s="35">
        <v>422</v>
      </c>
      <c r="C357" s="43"/>
      <c r="D357" s="14" t="s">
        <v>158</v>
      </c>
      <c r="E357" s="46">
        <f>E358</f>
        <v>0</v>
      </c>
      <c r="F357" s="46">
        <f t="shared" ref="F357:G357" si="124">F358</f>
        <v>0</v>
      </c>
      <c r="G357" s="46">
        <f t="shared" si="124"/>
        <v>0</v>
      </c>
      <c r="H357" s="184" t="e">
        <f t="shared" si="115"/>
        <v>#DIV/0!</v>
      </c>
      <c r="I357" s="184" t="e">
        <f t="shared" si="97"/>
        <v>#DIV/0!</v>
      </c>
    </row>
    <row r="358" spans="1:9" x14ac:dyDescent="0.2">
      <c r="A358" s="13"/>
      <c r="B358" s="13">
        <v>4223</v>
      </c>
      <c r="C358" s="43"/>
      <c r="D358" s="64" t="s">
        <v>161</v>
      </c>
      <c r="E358" s="45">
        <v>0</v>
      </c>
      <c r="F358" s="45">
        <v>0</v>
      </c>
      <c r="G358" s="45">
        <v>0</v>
      </c>
      <c r="H358" s="184" t="e">
        <f t="shared" si="115"/>
        <v>#DIV/0!</v>
      </c>
      <c r="I358" s="184" t="e">
        <f t="shared" si="97"/>
        <v>#DIV/0!</v>
      </c>
    </row>
    <row r="359" spans="1:9" s="188" customFormat="1" x14ac:dyDescent="0.2">
      <c r="A359" s="208"/>
      <c r="B359" s="208"/>
      <c r="C359" s="185">
        <v>57</v>
      </c>
      <c r="D359" s="185" t="s">
        <v>47</v>
      </c>
      <c r="E359" s="162">
        <f>E360</f>
        <v>28117.8</v>
      </c>
      <c r="F359" s="162">
        <f t="shared" ref="F359:G359" si="125">F360</f>
        <v>32000</v>
      </c>
      <c r="G359" s="162">
        <f t="shared" si="125"/>
        <v>0</v>
      </c>
      <c r="H359" s="184">
        <f t="shared" si="115"/>
        <v>0</v>
      </c>
      <c r="I359" s="184">
        <f t="shared" si="97"/>
        <v>0</v>
      </c>
    </row>
    <row r="360" spans="1:9" ht="24" x14ac:dyDescent="0.2">
      <c r="A360" s="13"/>
      <c r="B360" s="35">
        <v>424</v>
      </c>
      <c r="C360" s="43"/>
      <c r="D360" s="44" t="s">
        <v>162</v>
      </c>
      <c r="E360" s="46">
        <f>E361</f>
        <v>28117.8</v>
      </c>
      <c r="F360" s="46">
        <f t="shared" ref="F360:G360" si="126">F361</f>
        <v>32000</v>
      </c>
      <c r="G360" s="46">
        <f t="shared" si="126"/>
        <v>0</v>
      </c>
      <c r="H360" s="184">
        <f t="shared" si="115"/>
        <v>0</v>
      </c>
      <c r="I360" s="184">
        <f t="shared" si="97"/>
        <v>0</v>
      </c>
    </row>
    <row r="361" spans="1:9" x14ac:dyDescent="0.2">
      <c r="A361" s="13"/>
      <c r="B361" s="13">
        <v>4241</v>
      </c>
      <c r="C361" s="43"/>
      <c r="D361" s="14" t="s">
        <v>163</v>
      </c>
      <c r="E361" s="45">
        <v>28117.8</v>
      </c>
      <c r="F361" s="45">
        <v>32000</v>
      </c>
      <c r="G361" s="45">
        <v>0</v>
      </c>
      <c r="H361" s="184">
        <f t="shared" si="115"/>
        <v>0</v>
      </c>
      <c r="I361" s="184">
        <f t="shared" si="97"/>
        <v>0</v>
      </c>
    </row>
    <row r="362" spans="1:9" ht="24" x14ac:dyDescent="0.2">
      <c r="A362" s="219"/>
      <c r="B362" s="219">
        <v>45</v>
      </c>
      <c r="C362" s="219"/>
      <c r="D362" s="229" t="s">
        <v>42</v>
      </c>
      <c r="E362" s="228">
        <f>E363</f>
        <v>102165</v>
      </c>
      <c r="F362" s="228">
        <f t="shared" ref="F362:G362" si="127">F363</f>
        <v>69700</v>
      </c>
      <c r="G362" s="228">
        <f t="shared" si="127"/>
        <v>0</v>
      </c>
      <c r="H362" s="230">
        <f t="shared" si="115"/>
        <v>0</v>
      </c>
      <c r="I362" s="230">
        <f t="shared" si="97"/>
        <v>0</v>
      </c>
    </row>
    <row r="363" spans="1:9" s="188" customFormat="1" x14ac:dyDescent="0.2">
      <c r="A363" s="208"/>
      <c r="B363" s="208"/>
      <c r="C363" s="185">
        <v>11</v>
      </c>
      <c r="D363" s="185" t="s">
        <v>17</v>
      </c>
      <c r="E363" s="162">
        <f t="shared" ref="E363:G363" si="128">E364+E366</f>
        <v>102165</v>
      </c>
      <c r="F363" s="162">
        <f t="shared" si="128"/>
        <v>69700</v>
      </c>
      <c r="G363" s="162">
        <f t="shared" si="128"/>
        <v>0</v>
      </c>
      <c r="H363" s="184">
        <f t="shared" si="115"/>
        <v>0</v>
      </c>
      <c r="I363" s="184">
        <f t="shared" si="97"/>
        <v>0</v>
      </c>
    </row>
    <row r="364" spans="1:9" ht="24" x14ac:dyDescent="0.2">
      <c r="A364" s="13"/>
      <c r="B364" s="35">
        <v>451</v>
      </c>
      <c r="C364" s="43"/>
      <c r="D364" s="44" t="s">
        <v>164</v>
      </c>
      <c r="E364" s="46">
        <f>E365</f>
        <v>49720</v>
      </c>
      <c r="F364" s="46">
        <f t="shared" ref="F364:G364" si="129">F365</f>
        <v>69700</v>
      </c>
      <c r="G364" s="46">
        <f t="shared" si="129"/>
        <v>0</v>
      </c>
      <c r="H364" s="184">
        <f t="shared" si="115"/>
        <v>0</v>
      </c>
      <c r="I364" s="184">
        <f t="shared" si="97"/>
        <v>0</v>
      </c>
    </row>
    <row r="365" spans="1:9" ht="24" x14ac:dyDescent="0.2">
      <c r="A365" s="13"/>
      <c r="B365" s="13">
        <v>4511</v>
      </c>
      <c r="C365" s="43"/>
      <c r="D365" s="44" t="s">
        <v>164</v>
      </c>
      <c r="E365" s="45">
        <v>49720</v>
      </c>
      <c r="F365" s="45">
        <v>69700</v>
      </c>
      <c r="G365" s="45">
        <v>0</v>
      </c>
      <c r="H365" s="184">
        <f t="shared" si="115"/>
        <v>0</v>
      </c>
      <c r="I365" s="184">
        <f t="shared" si="97"/>
        <v>0</v>
      </c>
    </row>
    <row r="366" spans="1:9" s="147" customFormat="1" ht="24" x14ac:dyDescent="0.2">
      <c r="A366" s="35"/>
      <c r="B366" s="35">
        <v>452</v>
      </c>
      <c r="C366" s="301"/>
      <c r="D366" s="302" t="s">
        <v>282</v>
      </c>
      <c r="E366" s="46">
        <f>E367</f>
        <v>52445</v>
      </c>
      <c r="F366" s="46">
        <f t="shared" ref="F366:G366" si="130">F367</f>
        <v>0</v>
      </c>
      <c r="G366" s="46">
        <f t="shared" si="130"/>
        <v>0</v>
      </c>
      <c r="H366" s="184">
        <f t="shared" si="115"/>
        <v>0</v>
      </c>
      <c r="I366" s="184"/>
    </row>
    <row r="367" spans="1:9" ht="24" x14ac:dyDescent="0.2">
      <c r="A367" s="373"/>
      <c r="B367" s="374">
        <v>4521</v>
      </c>
      <c r="C367" s="373"/>
      <c r="D367" s="375" t="s">
        <v>279</v>
      </c>
      <c r="E367" s="376">
        <v>52445</v>
      </c>
      <c r="F367" s="376">
        <v>0</v>
      </c>
      <c r="G367" s="376">
        <v>0</v>
      </c>
      <c r="H367" s="377">
        <f t="shared" si="115"/>
        <v>0</v>
      </c>
      <c r="I367" s="377" t="e">
        <f t="shared" si="97"/>
        <v>#DIV/0!</v>
      </c>
    </row>
    <row r="368" spans="1:9" ht="24" customHeight="1" x14ac:dyDescent="0.2">
      <c r="A368" s="424" t="s">
        <v>314</v>
      </c>
      <c r="B368" s="424"/>
      <c r="C368" s="424"/>
      <c r="D368" s="378"/>
      <c r="E368" s="379">
        <f>SUM(E69+E315)</f>
        <v>4075540.419999999</v>
      </c>
      <c r="F368" s="379">
        <f>SUM(F69+F315)</f>
        <v>4917550.7</v>
      </c>
      <c r="G368" s="379">
        <f>SUM(G69+G315)</f>
        <v>2313385.27</v>
      </c>
      <c r="H368" s="392">
        <f t="shared" si="115"/>
        <v>56.762662901034375</v>
      </c>
      <c r="I368" s="392">
        <f t="shared" si="97"/>
        <v>47.043445225689283</v>
      </c>
    </row>
    <row r="370" spans="4:7" x14ac:dyDescent="0.2">
      <c r="D370" s="394" t="s">
        <v>310</v>
      </c>
      <c r="E370" s="395">
        <f>SUM(E71+E114+E284+E298+E317+E324+E363)</f>
        <v>543020.55999999982</v>
      </c>
      <c r="F370" s="395">
        <f>SUM(F71+F114+F284+F298+F317+F324+F363+F312)</f>
        <v>488281.52</v>
      </c>
      <c r="G370" s="396">
        <f>SUM(G71+G114+G284+G298+G317+G324+G363+G312)</f>
        <v>156143.30000000002</v>
      </c>
    </row>
    <row r="371" spans="4:7" x14ac:dyDescent="0.2">
      <c r="D371" s="394" t="s">
        <v>311</v>
      </c>
      <c r="E371" s="395">
        <f>SUM(E88+E237+E256+E288+E302+E306+E308+E359)</f>
        <v>3422352.1599999997</v>
      </c>
      <c r="F371" s="395">
        <f>SUM(F88+F237+F256+F288+F302+F306+F308+F359)</f>
        <v>4248650.37</v>
      </c>
      <c r="G371" s="396">
        <f>SUM(G88+G237+G256+G288+G302+G306+G308+G359)</f>
        <v>2070416.62</v>
      </c>
    </row>
    <row r="372" spans="4:7" x14ac:dyDescent="0.2">
      <c r="D372" s="394" t="s">
        <v>312</v>
      </c>
      <c r="E372" s="395">
        <f>SUM(E78+E85+E236+E230)</f>
        <v>56613.710000000006</v>
      </c>
      <c r="F372" s="395">
        <f>SUM(F78+F85+F236+F230)</f>
        <v>129683.81</v>
      </c>
      <c r="G372" s="396">
        <f>SUM(G78+G85+G236+G230)</f>
        <v>73566.670000000013</v>
      </c>
    </row>
    <row r="373" spans="4:7" x14ac:dyDescent="0.2">
      <c r="D373" s="394" t="s">
        <v>313</v>
      </c>
      <c r="E373" s="395">
        <f>SUM(E95+E142+E170+E292+E299+E332+E340)</f>
        <v>9368.16</v>
      </c>
      <c r="F373" s="395">
        <f>SUM(F95+F142+F170+F292+F299+F332+F340)</f>
        <v>10000</v>
      </c>
      <c r="G373" s="397">
        <f>SUM(G95+G142+G170+G292+G299+G332+G340)</f>
        <v>401.08</v>
      </c>
    </row>
    <row r="374" spans="4:7" x14ac:dyDescent="0.2">
      <c r="D374" s="394" t="s">
        <v>315</v>
      </c>
      <c r="E374" s="395">
        <f>SUM(E194+E215+E296+E301+E347+E352)</f>
        <v>21131.040000000001</v>
      </c>
      <c r="F374" s="395">
        <f>SUM(F194+F215+F296+F301+F347+F352)</f>
        <v>34000</v>
      </c>
      <c r="G374" s="396">
        <f>SUM(G194+G215+G296+G301+G347+G352)</f>
        <v>7300.14</v>
      </c>
    </row>
    <row r="375" spans="4:7" x14ac:dyDescent="0.2">
      <c r="D375" s="394" t="s">
        <v>316</v>
      </c>
      <c r="E375" s="395">
        <f>SUM(E98+E105+E279)</f>
        <v>19044.59</v>
      </c>
      <c r="F375" s="395">
        <f>SUM(F98+F105+F279)</f>
        <v>0</v>
      </c>
      <c r="G375" s="396">
        <f>SUM(G98+G105+G279)</f>
        <v>0</v>
      </c>
    </row>
    <row r="376" spans="4:7" x14ac:dyDescent="0.2">
      <c r="D376" s="394" t="s">
        <v>317</v>
      </c>
      <c r="E376" s="395">
        <f>SUM(E112+E257+E272+E309+E356)</f>
        <v>4010.2</v>
      </c>
      <c r="F376" s="395">
        <f>SUM(F112+F257+F272+F309+F356)</f>
        <v>6935</v>
      </c>
      <c r="G376" s="395">
        <f>SUM(G112+G257+G272+G309+G356)</f>
        <v>5557.46</v>
      </c>
    </row>
    <row r="377" spans="4:7" x14ac:dyDescent="0.2">
      <c r="D377" s="394"/>
      <c r="E377" s="398">
        <f>SUM(E370:E376)</f>
        <v>4075540.42</v>
      </c>
      <c r="F377" s="398">
        <f t="shared" ref="F377:G377" si="131">SUM(F370:F376)</f>
        <v>4917550.7</v>
      </c>
      <c r="G377" s="398">
        <f t="shared" si="131"/>
        <v>2313385.27</v>
      </c>
    </row>
  </sheetData>
  <mergeCells count="10">
    <mergeCell ref="A368:C368"/>
    <mergeCell ref="A1:H1"/>
    <mergeCell ref="A10:D10"/>
    <mergeCell ref="A53:D53"/>
    <mergeCell ref="A68:D68"/>
    <mergeCell ref="A7:H7"/>
    <mergeCell ref="A65:H65"/>
    <mergeCell ref="A3:H3"/>
    <mergeCell ref="A5:H5"/>
    <mergeCell ref="A50:H50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="170" zoomScaleNormal="170" workbookViewId="0">
      <selection activeCell="F13" sqref="A1:F13"/>
    </sheetView>
  </sheetViews>
  <sheetFormatPr defaultColWidth="9.140625" defaultRowHeight="12.75" x14ac:dyDescent="0.2"/>
  <cols>
    <col min="1" max="1" width="37.7109375" style="18" customWidth="1"/>
    <col min="2" max="2" width="17.140625" style="18" customWidth="1"/>
    <col min="3" max="4" width="25.28515625" style="20" customWidth="1"/>
    <col min="5" max="6" width="16.5703125" style="18" customWidth="1"/>
    <col min="7" max="16384" width="9.140625" style="18"/>
  </cols>
  <sheetData>
    <row r="1" spans="1:11" ht="42" customHeight="1" x14ac:dyDescent="0.2">
      <c r="A1" s="399" t="s">
        <v>324</v>
      </c>
      <c r="B1" s="399"/>
      <c r="C1" s="399"/>
      <c r="D1" s="399"/>
      <c r="E1" s="399"/>
      <c r="F1" s="17"/>
      <c r="G1" s="17"/>
      <c r="H1" s="17"/>
      <c r="I1" s="17"/>
      <c r="J1" s="17"/>
      <c r="K1" s="17"/>
    </row>
    <row r="2" spans="1:11" x14ac:dyDescent="0.2">
      <c r="A2" s="402" t="s">
        <v>26</v>
      </c>
      <c r="B2" s="402"/>
      <c r="C2" s="402"/>
      <c r="D2" s="404"/>
      <c r="E2" s="404"/>
    </row>
    <row r="3" spans="1:11" x14ac:dyDescent="0.2">
      <c r="A3" s="19"/>
      <c r="B3" s="19"/>
      <c r="C3" s="93"/>
      <c r="D3" s="89"/>
      <c r="E3" s="7"/>
    </row>
    <row r="4" spans="1:11" ht="18" customHeight="1" x14ac:dyDescent="0.2">
      <c r="A4" s="402" t="s">
        <v>12</v>
      </c>
      <c r="B4" s="402"/>
      <c r="C4" s="403"/>
      <c r="D4" s="403"/>
      <c r="E4" s="403"/>
    </row>
    <row r="5" spans="1:11" x14ac:dyDescent="0.2">
      <c r="A5" s="19"/>
      <c r="B5" s="19"/>
      <c r="C5" s="93"/>
      <c r="D5" s="89"/>
      <c r="E5" s="7"/>
    </row>
    <row r="6" spans="1:11" x14ac:dyDescent="0.2">
      <c r="A6" s="402" t="s">
        <v>22</v>
      </c>
      <c r="B6" s="402"/>
      <c r="C6" s="434"/>
      <c r="D6" s="434"/>
      <c r="E6" s="434"/>
    </row>
    <row r="7" spans="1:11" x14ac:dyDescent="0.2">
      <c r="A7" s="19"/>
      <c r="B7" s="19"/>
      <c r="C7" s="93"/>
      <c r="D7" s="89"/>
      <c r="E7" s="9"/>
    </row>
    <row r="8" spans="1:11" ht="25.5" x14ac:dyDescent="0.2">
      <c r="A8" s="215" t="s">
        <v>23</v>
      </c>
      <c r="B8" s="216" t="s">
        <v>97</v>
      </c>
      <c r="C8" s="217" t="s">
        <v>98</v>
      </c>
      <c r="D8" s="217" t="s">
        <v>102</v>
      </c>
      <c r="E8" s="216" t="s">
        <v>100</v>
      </c>
      <c r="F8" s="216" t="s">
        <v>100</v>
      </c>
    </row>
    <row r="9" spans="1:11" x14ac:dyDescent="0.2">
      <c r="A9" s="218">
        <v>1</v>
      </c>
      <c r="B9" s="218">
        <v>2</v>
      </c>
      <c r="C9" s="218">
        <v>3</v>
      </c>
      <c r="D9" s="218">
        <v>4</v>
      </c>
      <c r="E9" s="218" t="s">
        <v>243</v>
      </c>
      <c r="F9" s="218" t="s">
        <v>244</v>
      </c>
    </row>
    <row r="10" spans="1:11" ht="15.75" customHeight="1" x14ac:dyDescent="0.2">
      <c r="A10" s="10" t="s">
        <v>24</v>
      </c>
      <c r="B10" s="90">
        <f t="shared" ref="B10:C10" si="0">B11</f>
        <v>4075540.42</v>
      </c>
      <c r="C10" s="90">
        <f t="shared" si="0"/>
        <v>4917550.7</v>
      </c>
      <c r="D10" s="90">
        <f>D11</f>
        <v>2313385.27</v>
      </c>
      <c r="E10" s="90">
        <f>(D10/B10)*100</f>
        <v>56.762662901034368</v>
      </c>
      <c r="F10" s="90">
        <f>(D10/C10)*100</f>
        <v>47.043445225689283</v>
      </c>
    </row>
    <row r="11" spans="1:11" ht="15.75" customHeight="1" x14ac:dyDescent="0.2">
      <c r="A11" s="10" t="s">
        <v>43</v>
      </c>
      <c r="B11" s="163">
        <f>SUM(B12:B13)</f>
        <v>4075540.42</v>
      </c>
      <c r="C11" s="91">
        <v>4917550.7</v>
      </c>
      <c r="D11" s="91">
        <f>SUM(D12+D13)</f>
        <v>2313385.27</v>
      </c>
      <c r="E11" s="90">
        <f t="shared" ref="E11:E13" si="1">(D11/B11)*100</f>
        <v>56.762662901034368</v>
      </c>
      <c r="F11" s="90">
        <f t="shared" ref="F11:F13" si="2">(D11/C11)*100</f>
        <v>47.043445225689283</v>
      </c>
    </row>
    <row r="12" spans="1:11" x14ac:dyDescent="0.2">
      <c r="A12" s="92" t="s">
        <v>44</v>
      </c>
      <c r="B12" s="256">
        <v>3821626.08</v>
      </c>
      <c r="C12" s="91">
        <f>C11-C13</f>
        <v>4633942</v>
      </c>
      <c r="D12" s="91">
        <v>2176687.64</v>
      </c>
      <c r="E12" s="90">
        <f t="shared" si="1"/>
        <v>56.95710659374609</v>
      </c>
      <c r="F12" s="90">
        <f t="shared" si="2"/>
        <v>46.9726992698657</v>
      </c>
    </row>
    <row r="13" spans="1:11" x14ac:dyDescent="0.2">
      <c r="A13" s="10" t="s">
        <v>45</v>
      </c>
      <c r="B13" s="257">
        <v>253914.34</v>
      </c>
      <c r="C13" s="91">
        <v>283608.7</v>
      </c>
      <c r="D13" s="91">
        <v>136697.63</v>
      </c>
      <c r="E13" s="90">
        <f t="shared" si="1"/>
        <v>53.836120480631386</v>
      </c>
      <c r="F13" s="90">
        <f t="shared" si="2"/>
        <v>48.199378227818826</v>
      </c>
    </row>
  </sheetData>
  <mergeCells count="4">
    <mergeCell ref="A2:E2"/>
    <mergeCell ref="A4:E4"/>
    <mergeCell ref="A6:E6"/>
    <mergeCell ref="A1:E1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3"/>
  <sheetViews>
    <sheetView tabSelected="1" topLeftCell="A100" zoomScale="80" zoomScaleNormal="80" workbookViewId="0">
      <selection activeCell="N108" sqref="N108"/>
    </sheetView>
  </sheetViews>
  <sheetFormatPr defaultColWidth="9.140625" defaultRowHeight="30.75" customHeight="1" x14ac:dyDescent="0.25"/>
  <cols>
    <col min="1" max="1" width="7.42578125" style="6" bestFit="1" customWidth="1"/>
    <col min="2" max="2" width="8.42578125" style="6" bestFit="1" customWidth="1"/>
    <col min="3" max="3" width="15.7109375" style="6" customWidth="1"/>
    <col min="4" max="4" width="37.28515625" style="357" customWidth="1"/>
    <col min="5" max="5" width="26.28515625" style="16" customWidth="1"/>
    <col min="6" max="7" width="25.28515625" style="6" customWidth="1"/>
    <col min="8" max="8" width="21" style="193" customWidth="1"/>
    <col min="9" max="9" width="16.7109375" style="192" customWidth="1"/>
    <col min="10" max="10" width="9.140625" style="6" customWidth="1"/>
    <col min="11" max="16384" width="9.140625" style="6"/>
  </cols>
  <sheetData>
    <row r="1" spans="1:10" ht="30.75" customHeight="1" x14ac:dyDescent="0.25">
      <c r="A1" s="485" t="s">
        <v>324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0" ht="30.75" customHeight="1" x14ac:dyDescent="0.25">
      <c r="A2" s="66"/>
      <c r="B2" s="66"/>
      <c r="C2" s="66"/>
      <c r="D2" s="326"/>
      <c r="E2" s="67"/>
      <c r="F2" s="66"/>
      <c r="G2" s="68"/>
      <c r="H2" s="194"/>
    </row>
    <row r="3" spans="1:10" ht="30.75" customHeight="1" x14ac:dyDescent="0.25">
      <c r="A3" s="489" t="s">
        <v>25</v>
      </c>
      <c r="B3" s="490"/>
      <c r="C3" s="490"/>
      <c r="D3" s="490"/>
      <c r="E3" s="490"/>
      <c r="F3" s="490"/>
      <c r="G3" s="490"/>
      <c r="H3" s="490"/>
    </row>
    <row r="4" spans="1:10" ht="32.25" customHeight="1" x14ac:dyDescent="0.25">
      <c r="A4" s="66"/>
      <c r="B4" s="66"/>
      <c r="C4" s="69"/>
      <c r="D4" s="326"/>
      <c r="E4" s="67"/>
      <c r="F4" s="70"/>
      <c r="G4" s="70"/>
      <c r="H4" s="195"/>
    </row>
    <row r="5" spans="1:10" ht="30.75" customHeight="1" x14ac:dyDescent="0.25">
      <c r="A5" s="491" t="s">
        <v>27</v>
      </c>
      <c r="B5" s="492"/>
      <c r="C5" s="493"/>
      <c r="D5" s="327" t="s">
        <v>28</v>
      </c>
      <c r="E5" s="71" t="s">
        <v>97</v>
      </c>
      <c r="F5" s="72" t="s">
        <v>98</v>
      </c>
      <c r="G5" s="72" t="s">
        <v>99</v>
      </c>
      <c r="H5" s="196" t="s">
        <v>100</v>
      </c>
      <c r="I5" s="197" t="s">
        <v>100</v>
      </c>
    </row>
    <row r="6" spans="1:10" s="75" customFormat="1" ht="30.75" customHeight="1" x14ac:dyDescent="0.25">
      <c r="A6" s="486">
        <v>1</v>
      </c>
      <c r="B6" s="487"/>
      <c r="C6" s="487"/>
      <c r="D6" s="488"/>
      <c r="E6" s="73">
        <v>2</v>
      </c>
      <c r="F6" s="74">
        <v>3</v>
      </c>
      <c r="G6" s="74">
        <v>4</v>
      </c>
      <c r="H6" s="198" t="s">
        <v>232</v>
      </c>
      <c r="I6" s="165" t="s">
        <v>233</v>
      </c>
    </row>
    <row r="7" spans="1:10" s="3" customFormat="1" ht="30.75" customHeight="1" x14ac:dyDescent="0.25">
      <c r="A7" s="482" t="s">
        <v>90</v>
      </c>
      <c r="B7" s="483"/>
      <c r="C7" s="484"/>
      <c r="D7" s="328" t="s">
        <v>91</v>
      </c>
      <c r="E7" s="76">
        <f>SUM(E8+E36+E43+E62+E114+E175+E319+E316)</f>
        <v>3813616.2699999996</v>
      </c>
      <c r="F7" s="76">
        <f>SUM(F8+F36+F43+F62+F114+F175+F319+F70+F98+F106)</f>
        <v>4566632</v>
      </c>
      <c r="G7" s="76">
        <f>SUM(G8+G36+G43+G62+G114+G175+G319+G70+G98+G106)</f>
        <v>2169724.58</v>
      </c>
      <c r="H7" s="76" t="e">
        <f>SUM(H8+H36+H43+H62+H114+H175+H319)</f>
        <v>#DIV/0!</v>
      </c>
      <c r="I7" s="76" t="e">
        <f>SUM(I8+I36+I43+I62+I114+I175+I319)</f>
        <v>#DIV/0!</v>
      </c>
    </row>
    <row r="8" spans="1:10" s="3" customFormat="1" ht="30.75" customHeight="1" x14ac:dyDescent="0.25">
      <c r="A8" s="468" t="s">
        <v>52</v>
      </c>
      <c r="B8" s="469"/>
      <c r="C8" s="470"/>
      <c r="D8" s="329" t="s">
        <v>53</v>
      </c>
      <c r="E8" s="211">
        <f t="shared" ref="E8:G8" si="0">E9</f>
        <v>184546.21</v>
      </c>
      <c r="F8" s="211">
        <f t="shared" si="0"/>
        <v>142792</v>
      </c>
      <c r="G8" s="211">
        <f t="shared" si="0"/>
        <v>72141.349999999991</v>
      </c>
      <c r="H8" s="212">
        <f t="shared" ref="H8:H131" si="1">(G8/E8)*100</f>
        <v>39.09121189755129</v>
      </c>
      <c r="I8" s="213">
        <f t="shared" ref="I8:I131" si="2">(G8/F8)*100</f>
        <v>50.521983024259058</v>
      </c>
    </row>
    <row r="9" spans="1:10" s="4" customFormat="1" ht="30.75" customHeight="1" x14ac:dyDescent="0.25">
      <c r="A9" s="471" t="s">
        <v>71</v>
      </c>
      <c r="B9" s="472"/>
      <c r="C9" s="473"/>
      <c r="D9" s="330" t="s">
        <v>17</v>
      </c>
      <c r="E9" s="77">
        <f t="shared" ref="E9:G10" si="3">E10</f>
        <v>184546.21</v>
      </c>
      <c r="F9" s="77">
        <f t="shared" si="3"/>
        <v>142792</v>
      </c>
      <c r="G9" s="77">
        <f t="shared" si="3"/>
        <v>72141.349999999991</v>
      </c>
      <c r="H9" s="305">
        <f t="shared" si="1"/>
        <v>39.09121189755129</v>
      </c>
      <c r="I9" s="306">
        <f t="shared" si="2"/>
        <v>50.521983024259058</v>
      </c>
    </row>
    <row r="10" spans="1:10" ht="30.75" customHeight="1" x14ac:dyDescent="0.25">
      <c r="A10" s="465">
        <v>3</v>
      </c>
      <c r="B10" s="466"/>
      <c r="C10" s="467"/>
      <c r="D10" s="331" t="s">
        <v>19</v>
      </c>
      <c r="E10" s="78">
        <f>E11</f>
        <v>184546.21</v>
      </c>
      <c r="F10" s="78">
        <f t="shared" si="3"/>
        <v>142792</v>
      </c>
      <c r="G10" s="78">
        <f t="shared" si="3"/>
        <v>72141.349999999991</v>
      </c>
      <c r="H10" s="305">
        <f t="shared" si="1"/>
        <v>39.09121189755129</v>
      </c>
      <c r="I10" s="306">
        <f t="shared" si="2"/>
        <v>50.521983024259058</v>
      </c>
    </row>
    <row r="11" spans="1:10" s="3" customFormat="1" ht="30.75" customHeight="1" x14ac:dyDescent="0.25">
      <c r="A11" s="462">
        <v>32</v>
      </c>
      <c r="B11" s="463"/>
      <c r="C11" s="464"/>
      <c r="D11" s="332" t="s">
        <v>29</v>
      </c>
      <c r="E11" s="79">
        <f>E12+E15+E21+E30</f>
        <v>184546.21</v>
      </c>
      <c r="F11" s="79">
        <f t="shared" ref="F11:G11" si="4">F12+F15+F21+F30</f>
        <v>142792</v>
      </c>
      <c r="G11" s="79">
        <f t="shared" si="4"/>
        <v>72141.349999999991</v>
      </c>
      <c r="H11" s="305">
        <f t="shared" si="1"/>
        <v>39.09121189755129</v>
      </c>
      <c r="I11" s="306">
        <f t="shared" si="2"/>
        <v>50.521983024259058</v>
      </c>
    </row>
    <row r="12" spans="1:10" ht="30.75" customHeight="1" x14ac:dyDescent="0.25">
      <c r="A12" s="444">
        <v>321</v>
      </c>
      <c r="B12" s="445"/>
      <c r="C12" s="446"/>
      <c r="D12" s="333" t="s">
        <v>125</v>
      </c>
      <c r="E12" s="79">
        <f>SUM(E13:E14)</f>
        <v>8507.9700000000012</v>
      </c>
      <c r="F12" s="79">
        <f>SUM(F13:F14)</f>
        <v>8900</v>
      </c>
      <c r="G12" s="79">
        <f>SUM(G13:G14)</f>
        <v>4545.8500000000004</v>
      </c>
      <c r="H12" s="305">
        <f t="shared" si="1"/>
        <v>53.430489294155947</v>
      </c>
      <c r="I12" s="306">
        <f t="shared" si="2"/>
        <v>51.076966292134841</v>
      </c>
    </row>
    <row r="13" spans="1:10" ht="30.75" customHeight="1" x14ac:dyDescent="0.25">
      <c r="A13" s="435">
        <v>3211</v>
      </c>
      <c r="B13" s="436"/>
      <c r="C13" s="437"/>
      <c r="D13" s="334" t="s">
        <v>126</v>
      </c>
      <c r="E13" s="78">
        <v>7987.97</v>
      </c>
      <c r="F13" s="78">
        <v>8000</v>
      </c>
      <c r="G13" s="78">
        <v>4020.85</v>
      </c>
      <c r="H13" s="305">
        <f t="shared" si="1"/>
        <v>50.336318238551215</v>
      </c>
      <c r="I13" s="306">
        <f t="shared" si="2"/>
        <v>50.260625000000005</v>
      </c>
    </row>
    <row r="14" spans="1:10" ht="30.75" customHeight="1" x14ac:dyDescent="0.25">
      <c r="A14" s="435">
        <v>3213</v>
      </c>
      <c r="B14" s="436"/>
      <c r="C14" s="437"/>
      <c r="D14" s="334" t="s">
        <v>128</v>
      </c>
      <c r="E14" s="78">
        <v>520</v>
      </c>
      <c r="F14" s="78">
        <v>900</v>
      </c>
      <c r="G14" s="78">
        <v>525</v>
      </c>
      <c r="H14" s="305">
        <f t="shared" si="1"/>
        <v>100.96153846153845</v>
      </c>
      <c r="I14" s="306">
        <f t="shared" si="2"/>
        <v>58.333333333333336</v>
      </c>
    </row>
    <row r="15" spans="1:10" ht="30.75" customHeight="1" x14ac:dyDescent="0.25">
      <c r="A15" s="444">
        <v>322</v>
      </c>
      <c r="B15" s="445"/>
      <c r="C15" s="446"/>
      <c r="D15" s="333" t="s">
        <v>130</v>
      </c>
      <c r="E15" s="79">
        <f>SUM(E16:E20)</f>
        <v>81687.889999999985</v>
      </c>
      <c r="F15" s="79">
        <f t="shared" ref="F15:G15" si="5">SUM(F16:F20)</f>
        <v>77460</v>
      </c>
      <c r="G15" s="79">
        <f t="shared" si="5"/>
        <v>23700.769999999997</v>
      </c>
      <c r="H15" s="305">
        <f t="shared" si="1"/>
        <v>29.013810982264328</v>
      </c>
      <c r="I15" s="306">
        <f t="shared" si="2"/>
        <v>30.597430932093978</v>
      </c>
    </row>
    <row r="16" spans="1:10" ht="30.75" customHeight="1" x14ac:dyDescent="0.25">
      <c r="A16" s="435">
        <v>3221</v>
      </c>
      <c r="B16" s="436"/>
      <c r="C16" s="437"/>
      <c r="D16" s="334" t="s">
        <v>131</v>
      </c>
      <c r="E16" s="78">
        <v>18128.87</v>
      </c>
      <c r="F16" s="78">
        <v>16000</v>
      </c>
      <c r="G16" s="78">
        <v>4317.62</v>
      </c>
      <c r="H16" s="305">
        <f t="shared" si="1"/>
        <v>23.816266540606225</v>
      </c>
      <c r="I16" s="306">
        <f t="shared" si="2"/>
        <v>26.985125</v>
      </c>
    </row>
    <row r="17" spans="1:9" ht="30.75" customHeight="1" x14ac:dyDescent="0.25">
      <c r="A17" s="435">
        <v>3223</v>
      </c>
      <c r="B17" s="436"/>
      <c r="C17" s="437"/>
      <c r="D17" s="334" t="s">
        <v>133</v>
      </c>
      <c r="E17" s="78">
        <v>52430.53</v>
      </c>
      <c r="F17" s="78">
        <v>48960</v>
      </c>
      <c r="G17" s="78">
        <v>15000</v>
      </c>
      <c r="H17" s="305">
        <f t="shared" si="1"/>
        <v>28.609285467837154</v>
      </c>
      <c r="I17" s="306">
        <f t="shared" si="2"/>
        <v>30.637254901960787</v>
      </c>
    </row>
    <row r="18" spans="1:9" ht="30.75" customHeight="1" x14ac:dyDescent="0.25">
      <c r="A18" s="435">
        <v>3224</v>
      </c>
      <c r="B18" s="436"/>
      <c r="C18" s="437"/>
      <c r="D18" s="334" t="s">
        <v>178</v>
      </c>
      <c r="E18" s="78">
        <v>1716.64</v>
      </c>
      <c r="F18" s="78">
        <v>8500</v>
      </c>
      <c r="G18" s="78">
        <v>2009.45</v>
      </c>
      <c r="H18" s="305">
        <f t="shared" si="1"/>
        <v>117.05715816944729</v>
      </c>
      <c r="I18" s="306">
        <f t="shared" si="2"/>
        <v>23.640588235294118</v>
      </c>
    </row>
    <row r="19" spans="1:9" ht="30.75" customHeight="1" x14ac:dyDescent="0.25">
      <c r="A19" s="435">
        <v>3225</v>
      </c>
      <c r="B19" s="436"/>
      <c r="C19" s="437"/>
      <c r="D19" s="334" t="s">
        <v>134</v>
      </c>
      <c r="E19" s="78">
        <v>6849.17</v>
      </c>
      <c r="F19" s="78">
        <v>2500</v>
      </c>
      <c r="G19" s="78">
        <v>1613.51</v>
      </c>
      <c r="H19" s="305">
        <f t="shared" si="1"/>
        <v>23.557744953038103</v>
      </c>
      <c r="I19" s="306">
        <f t="shared" si="2"/>
        <v>64.540399999999991</v>
      </c>
    </row>
    <row r="20" spans="1:9" ht="30.75" customHeight="1" x14ac:dyDescent="0.25">
      <c r="A20" s="435">
        <v>3227</v>
      </c>
      <c r="B20" s="436"/>
      <c r="C20" s="437"/>
      <c r="D20" s="334" t="s">
        <v>185</v>
      </c>
      <c r="E20" s="78">
        <v>2562.6799999999998</v>
      </c>
      <c r="F20" s="78">
        <v>1500</v>
      </c>
      <c r="G20" s="78">
        <v>760.19</v>
      </c>
      <c r="H20" s="305">
        <f t="shared" si="1"/>
        <v>29.663867513696601</v>
      </c>
      <c r="I20" s="306">
        <f t="shared" si="2"/>
        <v>50.679333333333332</v>
      </c>
    </row>
    <row r="21" spans="1:9" ht="30.75" customHeight="1" x14ac:dyDescent="0.25">
      <c r="A21" s="444">
        <v>323</v>
      </c>
      <c r="B21" s="445"/>
      <c r="C21" s="446"/>
      <c r="D21" s="333" t="s">
        <v>135</v>
      </c>
      <c r="E21" s="79">
        <f>SUM(E22:E29)</f>
        <v>87130.12</v>
      </c>
      <c r="F21" s="79">
        <f t="shared" ref="F21:G21" si="6">SUM(F22:F29)</f>
        <v>50167</v>
      </c>
      <c r="G21" s="79">
        <f t="shared" si="6"/>
        <v>40051.19</v>
      </c>
      <c r="H21" s="305">
        <f t="shared" si="1"/>
        <v>45.967100699505522</v>
      </c>
      <c r="I21" s="306">
        <f t="shared" si="2"/>
        <v>79.83572866625471</v>
      </c>
    </row>
    <row r="22" spans="1:9" ht="30.75" customHeight="1" x14ac:dyDescent="0.25">
      <c r="A22" s="435">
        <v>3231</v>
      </c>
      <c r="B22" s="436"/>
      <c r="C22" s="437"/>
      <c r="D22" s="334" t="s">
        <v>136</v>
      </c>
      <c r="E22" s="78">
        <v>7061.16</v>
      </c>
      <c r="F22" s="78">
        <v>6200</v>
      </c>
      <c r="G22" s="78">
        <v>5437.23</v>
      </c>
      <c r="H22" s="305">
        <f t="shared" si="1"/>
        <v>77.001937358734253</v>
      </c>
      <c r="I22" s="306">
        <f t="shared" si="2"/>
        <v>87.69725806451612</v>
      </c>
    </row>
    <row r="23" spans="1:9" ht="30.75" customHeight="1" x14ac:dyDescent="0.25">
      <c r="A23" s="435">
        <v>3232</v>
      </c>
      <c r="B23" s="436"/>
      <c r="C23" s="437"/>
      <c r="D23" s="334" t="s">
        <v>137</v>
      </c>
      <c r="E23" s="78">
        <v>29956.11</v>
      </c>
      <c r="F23" s="78">
        <v>9365</v>
      </c>
      <c r="G23" s="78">
        <v>10862.5</v>
      </c>
      <c r="H23" s="305">
        <f t="shared" si="1"/>
        <v>36.261383737741646</v>
      </c>
      <c r="I23" s="306">
        <f t="shared" si="2"/>
        <v>115.99038974906568</v>
      </c>
    </row>
    <row r="24" spans="1:9" ht="30.75" customHeight="1" x14ac:dyDescent="0.25">
      <c r="A24" s="435">
        <v>3233</v>
      </c>
      <c r="B24" s="436"/>
      <c r="C24" s="437"/>
      <c r="D24" s="334" t="s">
        <v>138</v>
      </c>
      <c r="E24" s="78">
        <v>1178.8499999999999</v>
      </c>
      <c r="F24" s="78">
        <v>500</v>
      </c>
      <c r="G24" s="78">
        <v>497.7</v>
      </c>
      <c r="H24" s="305">
        <f t="shared" si="1"/>
        <v>42.219111846290879</v>
      </c>
      <c r="I24" s="306">
        <f t="shared" si="2"/>
        <v>99.539999999999992</v>
      </c>
    </row>
    <row r="25" spans="1:9" ht="30.75" customHeight="1" x14ac:dyDescent="0.25">
      <c r="A25" s="435">
        <v>3234</v>
      </c>
      <c r="B25" s="436"/>
      <c r="C25" s="437"/>
      <c r="D25" s="334" t="s">
        <v>139</v>
      </c>
      <c r="E25" s="78">
        <v>11416.71</v>
      </c>
      <c r="F25" s="78">
        <v>12602</v>
      </c>
      <c r="G25" s="78">
        <v>4785.6899999999996</v>
      </c>
      <c r="H25" s="305">
        <f t="shared" si="1"/>
        <v>41.918293448813188</v>
      </c>
      <c r="I25" s="306">
        <f t="shared" si="2"/>
        <v>37.975638787494042</v>
      </c>
    </row>
    <row r="26" spans="1:9" ht="30.75" customHeight="1" x14ac:dyDescent="0.25">
      <c r="A26" s="435">
        <v>3236</v>
      </c>
      <c r="B26" s="436"/>
      <c r="C26" s="437"/>
      <c r="D26" s="334" t="s">
        <v>149</v>
      </c>
      <c r="E26" s="78">
        <v>6370</v>
      </c>
      <c r="F26" s="78">
        <v>7000</v>
      </c>
      <c r="G26" s="78">
        <v>0</v>
      </c>
      <c r="H26" s="305">
        <f t="shared" si="1"/>
        <v>0</v>
      </c>
      <c r="I26" s="306">
        <f t="shared" si="2"/>
        <v>0</v>
      </c>
    </row>
    <row r="27" spans="1:9" ht="30.75" customHeight="1" x14ac:dyDescent="0.25">
      <c r="A27" s="435">
        <v>3237</v>
      </c>
      <c r="B27" s="436"/>
      <c r="C27" s="437"/>
      <c r="D27" s="334" t="s">
        <v>140</v>
      </c>
      <c r="E27" s="78">
        <v>5588</v>
      </c>
      <c r="F27" s="78">
        <v>3500</v>
      </c>
      <c r="G27" s="78">
        <v>11134.25</v>
      </c>
      <c r="H27" s="305">
        <f t="shared" si="1"/>
        <v>199.25286327845384</v>
      </c>
      <c r="I27" s="306">
        <f t="shared" si="2"/>
        <v>318.12142857142857</v>
      </c>
    </row>
    <row r="28" spans="1:9" ht="30.75" customHeight="1" x14ac:dyDescent="0.25">
      <c r="A28" s="435">
        <v>3238</v>
      </c>
      <c r="B28" s="436"/>
      <c r="C28" s="437"/>
      <c r="D28" s="334" t="s">
        <v>141</v>
      </c>
      <c r="E28" s="78">
        <v>4021.43</v>
      </c>
      <c r="F28" s="78">
        <v>3000</v>
      </c>
      <c r="G28" s="78">
        <v>1464.38</v>
      </c>
      <c r="H28" s="305">
        <f t="shared" si="1"/>
        <v>36.41440979949919</v>
      </c>
      <c r="I28" s="306">
        <f t="shared" si="2"/>
        <v>48.812666666666672</v>
      </c>
    </row>
    <row r="29" spans="1:9" ht="30.75" customHeight="1" x14ac:dyDescent="0.25">
      <c r="A29" s="435">
        <v>3239</v>
      </c>
      <c r="B29" s="436"/>
      <c r="C29" s="437"/>
      <c r="D29" s="334" t="s">
        <v>142</v>
      </c>
      <c r="E29" s="78">
        <v>21537.86</v>
      </c>
      <c r="F29" s="78">
        <v>8000</v>
      </c>
      <c r="G29" s="78">
        <v>5869.44</v>
      </c>
      <c r="H29" s="305">
        <f t="shared" si="1"/>
        <v>27.25173253052996</v>
      </c>
      <c r="I29" s="306">
        <f t="shared" si="2"/>
        <v>73.367999999999995</v>
      </c>
    </row>
    <row r="30" spans="1:9" ht="30.75" customHeight="1" x14ac:dyDescent="0.25">
      <c r="A30" s="444">
        <v>329</v>
      </c>
      <c r="B30" s="445"/>
      <c r="C30" s="446"/>
      <c r="D30" s="333" t="s">
        <v>143</v>
      </c>
      <c r="E30" s="79">
        <f>SUM(E31:E35)</f>
        <v>7220.2300000000005</v>
      </c>
      <c r="F30" s="79">
        <f t="shared" ref="F30:G30" si="7">SUM(F31:F35)</f>
        <v>6265</v>
      </c>
      <c r="G30" s="79">
        <f t="shared" si="7"/>
        <v>3843.54</v>
      </c>
      <c r="H30" s="305">
        <f t="shared" si="1"/>
        <v>53.232930252914379</v>
      </c>
      <c r="I30" s="306">
        <f t="shared" si="2"/>
        <v>61.349401436552277</v>
      </c>
    </row>
    <row r="31" spans="1:9" ht="30.75" customHeight="1" x14ac:dyDescent="0.25">
      <c r="A31" s="435">
        <v>3291</v>
      </c>
      <c r="B31" s="436"/>
      <c r="C31" s="437"/>
      <c r="D31" s="334" t="s">
        <v>238</v>
      </c>
      <c r="E31" s="78">
        <v>633.45000000000005</v>
      </c>
      <c r="F31" s="78">
        <v>0</v>
      </c>
      <c r="G31" s="78">
        <v>0</v>
      </c>
      <c r="H31" s="305">
        <f t="shared" si="1"/>
        <v>0</v>
      </c>
      <c r="I31" s="306" t="e">
        <f t="shared" si="2"/>
        <v>#DIV/0!</v>
      </c>
    </row>
    <row r="32" spans="1:9" ht="30.75" customHeight="1" x14ac:dyDescent="0.25">
      <c r="A32" s="435">
        <v>3292</v>
      </c>
      <c r="B32" s="436"/>
      <c r="C32" s="437"/>
      <c r="D32" s="334" t="s">
        <v>144</v>
      </c>
      <c r="E32" s="78">
        <v>2912.9</v>
      </c>
      <c r="F32" s="78">
        <v>2600</v>
      </c>
      <c r="G32" s="78">
        <v>2727.33</v>
      </c>
      <c r="H32" s="305">
        <f t="shared" si="1"/>
        <v>93.629372790003089</v>
      </c>
      <c r="I32" s="306">
        <f t="shared" si="2"/>
        <v>104.89730769230769</v>
      </c>
    </row>
    <row r="33" spans="1:9" ht="30.75" customHeight="1" x14ac:dyDescent="0.25">
      <c r="A33" s="435">
        <v>3293</v>
      </c>
      <c r="B33" s="436"/>
      <c r="C33" s="437"/>
      <c r="D33" s="334" t="s">
        <v>145</v>
      </c>
      <c r="E33" s="78">
        <v>1766.75</v>
      </c>
      <c r="F33" s="78">
        <v>1500</v>
      </c>
      <c r="G33" s="78">
        <v>0</v>
      </c>
      <c r="H33" s="305">
        <f t="shared" si="1"/>
        <v>0</v>
      </c>
      <c r="I33" s="306">
        <f t="shared" si="2"/>
        <v>0</v>
      </c>
    </row>
    <row r="34" spans="1:9" ht="30.75" customHeight="1" x14ac:dyDescent="0.25">
      <c r="A34" s="435">
        <v>3294</v>
      </c>
      <c r="B34" s="436"/>
      <c r="C34" s="437"/>
      <c r="D34" s="334" t="s">
        <v>146</v>
      </c>
      <c r="E34" s="78">
        <v>163.09</v>
      </c>
      <c r="F34" s="78">
        <v>165</v>
      </c>
      <c r="G34" s="78">
        <v>125</v>
      </c>
      <c r="H34" s="305">
        <f t="shared" si="1"/>
        <v>76.644797351155802</v>
      </c>
      <c r="I34" s="306">
        <f t="shared" si="2"/>
        <v>75.757575757575751</v>
      </c>
    </row>
    <row r="35" spans="1:9" ht="30.75" customHeight="1" x14ac:dyDescent="0.25">
      <c r="A35" s="435">
        <v>3299</v>
      </c>
      <c r="B35" s="436"/>
      <c r="C35" s="437"/>
      <c r="D35" s="334" t="s">
        <v>143</v>
      </c>
      <c r="E35" s="78">
        <v>1744.04</v>
      </c>
      <c r="F35" s="78">
        <v>2000</v>
      </c>
      <c r="G35" s="78">
        <v>991.21</v>
      </c>
      <c r="H35" s="305">
        <f t="shared" si="1"/>
        <v>56.834132244673285</v>
      </c>
      <c r="I35" s="306">
        <f t="shared" si="2"/>
        <v>49.560500000000005</v>
      </c>
    </row>
    <row r="36" spans="1:9" s="3" customFormat="1" ht="30.75" customHeight="1" x14ac:dyDescent="0.25">
      <c r="A36" s="468" t="s">
        <v>54</v>
      </c>
      <c r="B36" s="469"/>
      <c r="C36" s="470"/>
      <c r="D36" s="329" t="s">
        <v>55</v>
      </c>
      <c r="E36" s="211">
        <f t="shared" ref="E36:G36" si="8">E38</f>
        <v>0</v>
      </c>
      <c r="F36" s="211">
        <f t="shared" si="8"/>
        <v>0</v>
      </c>
      <c r="G36" s="211">
        <f t="shared" si="8"/>
        <v>0</v>
      </c>
      <c r="H36" s="212" t="e">
        <f t="shared" si="1"/>
        <v>#DIV/0!</v>
      </c>
      <c r="I36" s="213" t="e">
        <f t="shared" si="2"/>
        <v>#DIV/0!</v>
      </c>
    </row>
    <row r="37" spans="1:9" s="4" customFormat="1" ht="30.75" customHeight="1" x14ac:dyDescent="0.25">
      <c r="A37" s="471" t="s">
        <v>71</v>
      </c>
      <c r="B37" s="472"/>
      <c r="C37" s="473"/>
      <c r="D37" s="330" t="s">
        <v>17</v>
      </c>
      <c r="E37" s="77">
        <f>E38</f>
        <v>0</v>
      </c>
      <c r="F37" s="77">
        <f t="shared" ref="F37:G37" si="9">F38</f>
        <v>0</v>
      </c>
      <c r="G37" s="77">
        <f t="shared" si="9"/>
        <v>0</v>
      </c>
      <c r="H37" s="305" t="e">
        <f t="shared" si="1"/>
        <v>#DIV/0!</v>
      </c>
      <c r="I37" s="306" t="e">
        <f t="shared" si="2"/>
        <v>#DIV/0!</v>
      </c>
    </row>
    <row r="38" spans="1:9" ht="30.75" customHeight="1" x14ac:dyDescent="0.25">
      <c r="A38" s="465">
        <v>3</v>
      </c>
      <c r="B38" s="466"/>
      <c r="C38" s="467"/>
      <c r="D38" s="331" t="s">
        <v>19</v>
      </c>
      <c r="E38" s="78">
        <f t="shared" ref="E38" si="10">E39</f>
        <v>0</v>
      </c>
      <c r="F38" s="78">
        <v>0</v>
      </c>
      <c r="G38" s="78">
        <f>G39</f>
        <v>0</v>
      </c>
      <c r="H38" s="305" t="e">
        <f t="shared" si="1"/>
        <v>#DIV/0!</v>
      </c>
      <c r="I38" s="306" t="e">
        <f t="shared" si="2"/>
        <v>#DIV/0!</v>
      </c>
    </row>
    <row r="39" spans="1:9" s="3" customFormat="1" ht="30.75" customHeight="1" x14ac:dyDescent="0.25">
      <c r="A39" s="462">
        <v>34</v>
      </c>
      <c r="B39" s="463"/>
      <c r="C39" s="464"/>
      <c r="D39" s="332" t="s">
        <v>55</v>
      </c>
      <c r="E39" s="79">
        <f>E40</f>
        <v>0</v>
      </c>
      <c r="F39" s="79">
        <v>0</v>
      </c>
      <c r="G39" s="79">
        <f>G40</f>
        <v>0</v>
      </c>
      <c r="H39" s="305" t="e">
        <f t="shared" si="1"/>
        <v>#DIV/0!</v>
      </c>
      <c r="I39" s="306" t="e">
        <f t="shared" si="2"/>
        <v>#DIV/0!</v>
      </c>
    </row>
    <row r="40" spans="1:9" ht="30.75" customHeight="1" x14ac:dyDescent="0.25">
      <c r="A40" s="435">
        <v>343</v>
      </c>
      <c r="B40" s="436"/>
      <c r="C40" s="437"/>
      <c r="D40" s="335" t="s">
        <v>152</v>
      </c>
      <c r="E40" s="78">
        <f>SUM(E41:E42)</f>
        <v>0</v>
      </c>
      <c r="F40" s="78">
        <v>0</v>
      </c>
      <c r="G40" s="78">
        <f>G41+G42</f>
        <v>0</v>
      </c>
      <c r="H40" s="305" t="e">
        <f t="shared" si="1"/>
        <v>#DIV/0!</v>
      </c>
      <c r="I40" s="306" t="e">
        <f t="shared" si="2"/>
        <v>#DIV/0!</v>
      </c>
    </row>
    <row r="41" spans="1:9" ht="30.75" customHeight="1" x14ac:dyDescent="0.25">
      <c r="A41" s="435">
        <v>3431</v>
      </c>
      <c r="B41" s="436"/>
      <c r="C41" s="437"/>
      <c r="D41" s="334" t="s">
        <v>153</v>
      </c>
      <c r="E41" s="78">
        <v>0</v>
      </c>
      <c r="F41" s="78">
        <v>0</v>
      </c>
      <c r="G41" s="78">
        <v>0</v>
      </c>
      <c r="H41" s="305" t="e">
        <f t="shared" si="1"/>
        <v>#DIV/0!</v>
      </c>
      <c r="I41" s="306" t="e">
        <f t="shared" si="2"/>
        <v>#DIV/0!</v>
      </c>
    </row>
    <row r="42" spans="1:9" ht="30.75" customHeight="1" x14ac:dyDescent="0.25">
      <c r="A42" s="435">
        <v>3433</v>
      </c>
      <c r="B42" s="436"/>
      <c r="C42" s="437"/>
      <c r="D42" s="335" t="s">
        <v>154</v>
      </c>
      <c r="E42" s="78">
        <v>0</v>
      </c>
      <c r="F42" s="78">
        <v>0</v>
      </c>
      <c r="G42" s="78">
        <v>0</v>
      </c>
      <c r="H42" s="305" t="e">
        <f t="shared" si="1"/>
        <v>#DIV/0!</v>
      </c>
      <c r="I42" s="306" t="e">
        <f t="shared" si="2"/>
        <v>#DIV/0!</v>
      </c>
    </row>
    <row r="43" spans="1:9" s="3" customFormat="1" ht="30.75" customHeight="1" x14ac:dyDescent="0.25">
      <c r="A43" s="468" t="s">
        <v>56</v>
      </c>
      <c r="B43" s="469"/>
      <c r="C43" s="470"/>
      <c r="D43" s="329" t="s">
        <v>57</v>
      </c>
      <c r="E43" s="211">
        <f t="shared" ref="E43:G43" si="11">E44+E53</f>
        <v>57498.009999999995</v>
      </c>
      <c r="F43" s="211">
        <f t="shared" si="11"/>
        <v>0</v>
      </c>
      <c r="G43" s="211">
        <f t="shared" si="11"/>
        <v>0</v>
      </c>
      <c r="H43" s="212">
        <f t="shared" si="1"/>
        <v>0</v>
      </c>
      <c r="I43" s="213" t="e">
        <f t="shared" si="2"/>
        <v>#DIV/0!</v>
      </c>
    </row>
    <row r="44" spans="1:9" s="4" customFormat="1" ht="30.75" customHeight="1" x14ac:dyDescent="0.25">
      <c r="A44" s="471" t="s">
        <v>71</v>
      </c>
      <c r="B44" s="472"/>
      <c r="C44" s="473"/>
      <c r="D44" s="330" t="s">
        <v>17</v>
      </c>
      <c r="E44" s="77">
        <f t="shared" ref="E44:G45" si="12">E45</f>
        <v>45494.85</v>
      </c>
      <c r="F44" s="77">
        <f t="shared" si="12"/>
        <v>0</v>
      </c>
      <c r="G44" s="77">
        <f t="shared" si="12"/>
        <v>0</v>
      </c>
      <c r="H44" s="305">
        <f t="shared" si="1"/>
        <v>0</v>
      </c>
      <c r="I44" s="306" t="e">
        <f t="shared" si="2"/>
        <v>#DIV/0!</v>
      </c>
    </row>
    <row r="45" spans="1:9" ht="30.75" customHeight="1" x14ac:dyDescent="0.25">
      <c r="A45" s="465">
        <v>4</v>
      </c>
      <c r="B45" s="466"/>
      <c r="C45" s="467"/>
      <c r="D45" s="331" t="s">
        <v>21</v>
      </c>
      <c r="E45" s="78">
        <f t="shared" si="12"/>
        <v>45494.85</v>
      </c>
      <c r="F45" s="78">
        <v>0</v>
      </c>
      <c r="G45" s="78">
        <v>0</v>
      </c>
      <c r="H45" s="305">
        <f t="shared" si="1"/>
        <v>0</v>
      </c>
      <c r="I45" s="306" t="e">
        <f t="shared" si="2"/>
        <v>#DIV/0!</v>
      </c>
    </row>
    <row r="46" spans="1:9" ht="30.75" customHeight="1" x14ac:dyDescent="0.25">
      <c r="A46" s="462">
        <v>42</v>
      </c>
      <c r="B46" s="463"/>
      <c r="C46" s="464"/>
      <c r="D46" s="332" t="s">
        <v>35</v>
      </c>
      <c r="E46" s="79">
        <f t="shared" ref="E46:F46" si="13">SUM(E47+E51)</f>
        <v>45494.85</v>
      </c>
      <c r="F46" s="79">
        <f t="shared" si="13"/>
        <v>0</v>
      </c>
      <c r="G46" s="79">
        <f>SUM(G47+G51)</f>
        <v>0</v>
      </c>
      <c r="H46" s="305">
        <f t="shared" si="1"/>
        <v>0</v>
      </c>
      <c r="I46" s="306" t="e">
        <f t="shared" si="2"/>
        <v>#DIV/0!</v>
      </c>
    </row>
    <row r="47" spans="1:9" ht="30.75" customHeight="1" x14ac:dyDescent="0.25">
      <c r="A47" s="284">
        <v>422</v>
      </c>
      <c r="B47" s="285"/>
      <c r="C47" s="286"/>
      <c r="D47" s="332" t="s">
        <v>264</v>
      </c>
      <c r="E47" s="79">
        <f>SUM(E48:E50)</f>
        <v>30494.85</v>
      </c>
      <c r="F47" s="79">
        <v>0</v>
      </c>
      <c r="G47" s="79">
        <f>SUM(G48:G50)</f>
        <v>0</v>
      </c>
      <c r="H47" s="305">
        <f t="shared" si="1"/>
        <v>0</v>
      </c>
      <c r="I47" s="306" t="e">
        <f t="shared" si="2"/>
        <v>#DIV/0!</v>
      </c>
    </row>
    <row r="48" spans="1:9" ht="30.75" customHeight="1" x14ac:dyDescent="0.25">
      <c r="A48" s="435">
        <v>4221</v>
      </c>
      <c r="B48" s="436"/>
      <c r="C48" s="437"/>
      <c r="D48" s="331" t="s">
        <v>199</v>
      </c>
      <c r="E48" s="78">
        <v>13000</v>
      </c>
      <c r="F48" s="78">
        <v>0</v>
      </c>
      <c r="G48" s="78">
        <v>0</v>
      </c>
      <c r="H48" s="305">
        <f t="shared" si="1"/>
        <v>0</v>
      </c>
      <c r="I48" s="306" t="e">
        <f t="shared" si="2"/>
        <v>#DIV/0!</v>
      </c>
    </row>
    <row r="49" spans="1:9" ht="30.75" customHeight="1" x14ac:dyDescent="0.25">
      <c r="A49" s="435">
        <v>4223</v>
      </c>
      <c r="B49" s="436"/>
      <c r="C49" s="437"/>
      <c r="D49" s="331" t="s">
        <v>200</v>
      </c>
      <c r="E49" s="78">
        <v>4937.5</v>
      </c>
      <c r="F49" s="78">
        <v>0</v>
      </c>
      <c r="G49" s="78">
        <v>0</v>
      </c>
      <c r="H49" s="305">
        <f t="shared" si="1"/>
        <v>0</v>
      </c>
      <c r="I49" s="306" t="e">
        <f t="shared" si="2"/>
        <v>#DIV/0!</v>
      </c>
    </row>
    <row r="50" spans="1:9" ht="30.75" customHeight="1" x14ac:dyDescent="0.25">
      <c r="A50" s="435">
        <v>4227</v>
      </c>
      <c r="B50" s="436"/>
      <c r="C50" s="437"/>
      <c r="D50" s="331" t="s">
        <v>201</v>
      </c>
      <c r="E50" s="78">
        <v>12557.35</v>
      </c>
      <c r="F50" s="78">
        <v>0</v>
      </c>
      <c r="G50" s="78">
        <v>0</v>
      </c>
      <c r="H50" s="305">
        <f t="shared" si="1"/>
        <v>0</v>
      </c>
      <c r="I50" s="306" t="e">
        <f t="shared" si="2"/>
        <v>#DIV/0!</v>
      </c>
    </row>
    <row r="51" spans="1:9" s="3" customFormat="1" ht="30.75" customHeight="1" x14ac:dyDescent="0.25">
      <c r="A51" s="438">
        <v>423</v>
      </c>
      <c r="B51" s="439"/>
      <c r="C51" s="440"/>
      <c r="D51" s="332" t="s">
        <v>265</v>
      </c>
      <c r="E51" s="79">
        <f>E52</f>
        <v>15000</v>
      </c>
      <c r="F51" s="79">
        <v>0</v>
      </c>
      <c r="G51" s="79">
        <f>G52</f>
        <v>0</v>
      </c>
      <c r="H51" s="305">
        <f t="shared" si="1"/>
        <v>0</v>
      </c>
      <c r="I51" s="306" t="e">
        <f t="shared" si="2"/>
        <v>#DIV/0!</v>
      </c>
    </row>
    <row r="52" spans="1:9" ht="30.75" customHeight="1" x14ac:dyDescent="0.25">
      <c r="A52" s="435">
        <v>4231</v>
      </c>
      <c r="B52" s="436"/>
      <c r="C52" s="437"/>
      <c r="D52" s="331" t="s">
        <v>263</v>
      </c>
      <c r="E52" s="78">
        <v>15000</v>
      </c>
      <c r="F52" s="78">
        <v>0</v>
      </c>
      <c r="G52" s="78">
        <v>0</v>
      </c>
      <c r="H52" s="305">
        <f t="shared" si="1"/>
        <v>0</v>
      </c>
      <c r="I52" s="306" t="e">
        <f t="shared" si="2"/>
        <v>#DIV/0!</v>
      </c>
    </row>
    <row r="53" spans="1:9" ht="30.75" customHeight="1" x14ac:dyDescent="0.25">
      <c r="A53" s="478" t="s">
        <v>239</v>
      </c>
      <c r="B53" s="479"/>
      <c r="C53" s="480"/>
      <c r="D53" s="336" t="s">
        <v>240</v>
      </c>
      <c r="E53" s="164">
        <f t="shared" ref="E53:G53" si="14">E57+E54</f>
        <v>12003.16</v>
      </c>
      <c r="F53" s="164">
        <f t="shared" si="14"/>
        <v>0</v>
      </c>
      <c r="G53" s="164">
        <f t="shared" si="14"/>
        <v>0</v>
      </c>
      <c r="H53" s="305">
        <f t="shared" si="1"/>
        <v>0</v>
      </c>
      <c r="I53" s="306" t="e">
        <f t="shared" si="2"/>
        <v>#DIV/0!</v>
      </c>
    </row>
    <row r="54" spans="1:9" ht="30.75" customHeight="1" x14ac:dyDescent="0.25">
      <c r="A54" s="175">
        <v>3</v>
      </c>
      <c r="B54" s="176"/>
      <c r="C54" s="177"/>
      <c r="D54" s="337" t="s">
        <v>19</v>
      </c>
      <c r="E54" s="178">
        <f t="shared" ref="E54:F54" si="15">E55</f>
        <v>3343.48</v>
      </c>
      <c r="F54" s="178">
        <f t="shared" si="15"/>
        <v>0</v>
      </c>
      <c r="G54" s="178">
        <f>G55</f>
        <v>0</v>
      </c>
      <c r="H54" s="305">
        <f t="shared" si="1"/>
        <v>0</v>
      </c>
      <c r="I54" s="306" t="e">
        <f t="shared" si="2"/>
        <v>#DIV/0!</v>
      </c>
    </row>
    <row r="55" spans="1:9" ht="30.75" customHeight="1" x14ac:dyDescent="0.25">
      <c r="A55" s="175">
        <v>32</v>
      </c>
      <c r="B55" s="176"/>
      <c r="C55" s="177"/>
      <c r="D55" s="337" t="s">
        <v>29</v>
      </c>
      <c r="E55" s="178">
        <f t="shared" ref="E55:F55" si="16">E56</f>
        <v>3343.48</v>
      </c>
      <c r="F55" s="178">
        <f t="shared" si="16"/>
        <v>0</v>
      </c>
      <c r="G55" s="178">
        <f>G56</f>
        <v>0</v>
      </c>
      <c r="H55" s="305">
        <f t="shared" si="1"/>
        <v>0</v>
      </c>
      <c r="I55" s="306" t="e">
        <f t="shared" si="2"/>
        <v>#DIV/0!</v>
      </c>
    </row>
    <row r="56" spans="1:9" ht="30.75" customHeight="1" x14ac:dyDescent="0.25">
      <c r="A56" s="175"/>
      <c r="B56" s="176"/>
      <c r="C56" s="177">
        <v>3225</v>
      </c>
      <c r="D56" s="337" t="s">
        <v>241</v>
      </c>
      <c r="E56" s="178">
        <v>3343.48</v>
      </c>
      <c r="F56" s="178">
        <v>0</v>
      </c>
      <c r="G56" s="178">
        <v>0</v>
      </c>
      <c r="H56" s="305">
        <f t="shared" si="1"/>
        <v>0</v>
      </c>
      <c r="I56" s="306" t="e">
        <f t="shared" si="2"/>
        <v>#DIV/0!</v>
      </c>
    </row>
    <row r="57" spans="1:9" ht="30.75" customHeight="1" x14ac:dyDescent="0.25">
      <c r="A57" s="465">
        <v>4</v>
      </c>
      <c r="B57" s="466"/>
      <c r="C57" s="467"/>
      <c r="D57" s="331" t="s">
        <v>21</v>
      </c>
      <c r="E57" s="78">
        <f t="shared" ref="E57" si="17">E58</f>
        <v>8659.68</v>
      </c>
      <c r="F57" s="78">
        <v>0</v>
      </c>
      <c r="G57" s="78">
        <f>G58</f>
        <v>0</v>
      </c>
      <c r="H57" s="305">
        <f t="shared" si="1"/>
        <v>0</v>
      </c>
      <c r="I57" s="306" t="e">
        <f t="shared" si="2"/>
        <v>#DIV/0!</v>
      </c>
    </row>
    <row r="58" spans="1:9" ht="30.75" customHeight="1" x14ac:dyDescent="0.25">
      <c r="A58" s="453">
        <v>42</v>
      </c>
      <c r="B58" s="454"/>
      <c r="C58" s="455"/>
      <c r="D58" s="331" t="s">
        <v>35</v>
      </c>
      <c r="E58" s="78">
        <v>8659.68</v>
      </c>
      <c r="F58" s="78">
        <v>0</v>
      </c>
      <c r="G58" s="78">
        <f>SUM(G59:G61)</f>
        <v>0</v>
      </c>
      <c r="H58" s="305">
        <f t="shared" si="1"/>
        <v>0</v>
      </c>
      <c r="I58" s="306" t="e">
        <f t="shared" si="2"/>
        <v>#DIV/0!</v>
      </c>
    </row>
    <row r="59" spans="1:9" ht="30.75" customHeight="1" x14ac:dyDescent="0.25">
      <c r="A59" s="435">
        <v>4221</v>
      </c>
      <c r="B59" s="436"/>
      <c r="C59" s="437"/>
      <c r="D59" s="331" t="s">
        <v>199</v>
      </c>
      <c r="E59" s="78">
        <v>4168</v>
      </c>
      <c r="F59" s="78">
        <v>0</v>
      </c>
      <c r="G59" s="78">
        <v>0</v>
      </c>
      <c r="H59" s="305">
        <f t="shared" si="1"/>
        <v>0</v>
      </c>
      <c r="I59" s="306" t="e">
        <f t="shared" si="2"/>
        <v>#DIV/0!</v>
      </c>
    </row>
    <row r="60" spans="1:9" ht="30.75" customHeight="1" x14ac:dyDescent="0.25">
      <c r="A60" s="435">
        <v>4223</v>
      </c>
      <c r="B60" s="436"/>
      <c r="C60" s="437"/>
      <c r="D60" s="331" t="s">
        <v>200</v>
      </c>
      <c r="E60" s="78">
        <v>0</v>
      </c>
      <c r="F60" s="78">
        <v>0</v>
      </c>
      <c r="G60" s="78">
        <v>0</v>
      </c>
      <c r="H60" s="305" t="e">
        <f t="shared" si="1"/>
        <v>#DIV/0!</v>
      </c>
      <c r="I60" s="306" t="e">
        <f t="shared" si="2"/>
        <v>#DIV/0!</v>
      </c>
    </row>
    <row r="61" spans="1:9" ht="30.75" customHeight="1" x14ac:dyDescent="0.25">
      <c r="A61" s="435">
        <v>4227</v>
      </c>
      <c r="B61" s="436"/>
      <c r="C61" s="437"/>
      <c r="D61" s="331" t="s">
        <v>201</v>
      </c>
      <c r="E61" s="78">
        <v>4491.68</v>
      </c>
      <c r="F61" s="78">
        <v>0</v>
      </c>
      <c r="G61" s="78">
        <v>0</v>
      </c>
      <c r="H61" s="305">
        <f t="shared" si="1"/>
        <v>0</v>
      </c>
      <c r="I61" s="306" t="e">
        <f t="shared" si="2"/>
        <v>#DIV/0!</v>
      </c>
    </row>
    <row r="62" spans="1:9" s="3" customFormat="1" ht="30.75" customHeight="1" x14ac:dyDescent="0.25">
      <c r="A62" s="468" t="s">
        <v>58</v>
      </c>
      <c r="B62" s="469"/>
      <c r="C62" s="470"/>
      <c r="D62" s="329" t="s">
        <v>59</v>
      </c>
      <c r="E62" s="211">
        <f t="shared" ref="E62:G62" si="18">E64</f>
        <v>102165</v>
      </c>
      <c r="F62" s="211">
        <f t="shared" si="18"/>
        <v>0</v>
      </c>
      <c r="G62" s="211">
        <f t="shared" si="18"/>
        <v>0</v>
      </c>
      <c r="H62" s="212">
        <f t="shared" si="1"/>
        <v>0</v>
      </c>
      <c r="I62" s="213" t="e">
        <f t="shared" si="2"/>
        <v>#DIV/0!</v>
      </c>
    </row>
    <row r="63" spans="1:9" s="4" customFormat="1" ht="30.75" customHeight="1" x14ac:dyDescent="0.25">
      <c r="A63" s="471" t="s">
        <v>71</v>
      </c>
      <c r="B63" s="472"/>
      <c r="C63" s="473"/>
      <c r="D63" s="330" t="s">
        <v>17</v>
      </c>
      <c r="E63" s="77">
        <f>E64</f>
        <v>102165</v>
      </c>
      <c r="F63" s="77">
        <f t="shared" ref="F63:G63" si="19">F64</f>
        <v>0</v>
      </c>
      <c r="G63" s="77">
        <f t="shared" si="19"/>
        <v>0</v>
      </c>
      <c r="H63" s="305">
        <f t="shared" si="1"/>
        <v>0</v>
      </c>
      <c r="I63" s="306" t="e">
        <f t="shared" si="2"/>
        <v>#DIV/0!</v>
      </c>
    </row>
    <row r="64" spans="1:9" ht="30.75" customHeight="1" x14ac:dyDescent="0.25">
      <c r="A64" s="465">
        <v>4</v>
      </c>
      <c r="B64" s="466"/>
      <c r="C64" s="467"/>
      <c r="D64" s="331" t="s">
        <v>21</v>
      </c>
      <c r="E64" s="78">
        <f t="shared" ref="E64:G64" si="20">E65</f>
        <v>102165</v>
      </c>
      <c r="F64" s="78">
        <f t="shared" si="20"/>
        <v>0</v>
      </c>
      <c r="G64" s="78">
        <f t="shared" si="20"/>
        <v>0</v>
      </c>
      <c r="H64" s="305">
        <f t="shared" si="1"/>
        <v>0</v>
      </c>
      <c r="I64" s="306" t="e">
        <f t="shared" si="2"/>
        <v>#DIV/0!</v>
      </c>
    </row>
    <row r="65" spans="1:9" ht="30.75" customHeight="1" x14ac:dyDescent="0.25">
      <c r="A65" s="462">
        <v>45</v>
      </c>
      <c r="B65" s="463"/>
      <c r="C65" s="464"/>
      <c r="D65" s="338" t="s">
        <v>42</v>
      </c>
      <c r="E65" s="79">
        <f t="shared" ref="E65:F65" si="21">(E66+E68)</f>
        <v>102165</v>
      </c>
      <c r="F65" s="79">
        <f t="shared" si="21"/>
        <v>0</v>
      </c>
      <c r="G65" s="79">
        <f>(G66+G68)</f>
        <v>0</v>
      </c>
      <c r="H65" s="305">
        <f t="shared" si="1"/>
        <v>0</v>
      </c>
      <c r="I65" s="306" t="e">
        <f t="shared" si="2"/>
        <v>#DIV/0!</v>
      </c>
    </row>
    <row r="66" spans="1:9" ht="30.75" customHeight="1" x14ac:dyDescent="0.25">
      <c r="A66" s="444">
        <v>451</v>
      </c>
      <c r="B66" s="445"/>
      <c r="C66" s="446"/>
      <c r="D66" s="333" t="s">
        <v>164</v>
      </c>
      <c r="E66" s="78">
        <f t="shared" ref="E66:F66" si="22">E67</f>
        <v>49720</v>
      </c>
      <c r="F66" s="78">
        <f t="shared" si="22"/>
        <v>0</v>
      </c>
      <c r="G66" s="78">
        <f>G67</f>
        <v>0</v>
      </c>
      <c r="H66" s="305">
        <f t="shared" si="1"/>
        <v>0</v>
      </c>
      <c r="I66" s="306" t="e">
        <f t="shared" si="2"/>
        <v>#DIV/0!</v>
      </c>
    </row>
    <row r="67" spans="1:9" ht="30.75" customHeight="1" x14ac:dyDescent="0.25">
      <c r="A67" s="435">
        <v>4511</v>
      </c>
      <c r="B67" s="436"/>
      <c r="C67" s="437"/>
      <c r="D67" s="334" t="s">
        <v>164</v>
      </c>
      <c r="E67" s="78">
        <v>49720</v>
      </c>
      <c r="F67" s="78">
        <v>0</v>
      </c>
      <c r="G67" s="78">
        <v>0</v>
      </c>
      <c r="H67" s="305">
        <f t="shared" si="1"/>
        <v>0</v>
      </c>
      <c r="I67" s="306" t="e">
        <f t="shared" si="2"/>
        <v>#DIV/0!</v>
      </c>
    </row>
    <row r="68" spans="1:9" ht="30.75" customHeight="1" x14ac:dyDescent="0.25">
      <c r="A68" s="189"/>
      <c r="B68" s="287">
        <v>452</v>
      </c>
      <c r="C68" s="288"/>
      <c r="D68" s="339" t="s">
        <v>266</v>
      </c>
      <c r="E68" s="78">
        <f t="shared" ref="E68:F68" si="23">E69</f>
        <v>52445</v>
      </c>
      <c r="F68" s="78">
        <f t="shared" si="23"/>
        <v>0</v>
      </c>
      <c r="G68" s="78">
        <f>G69</f>
        <v>0</v>
      </c>
      <c r="H68" s="305">
        <f t="shared" si="1"/>
        <v>0</v>
      </c>
      <c r="I68" s="306" t="e">
        <f t="shared" si="2"/>
        <v>#DIV/0!</v>
      </c>
    </row>
    <row r="69" spans="1:9" ht="30.75" customHeight="1" x14ac:dyDescent="0.25">
      <c r="A69" s="189"/>
      <c r="B69" s="190">
        <v>4521</v>
      </c>
      <c r="C69" s="191"/>
      <c r="D69" s="340" t="s">
        <v>266</v>
      </c>
      <c r="E69" s="78">
        <v>52445</v>
      </c>
      <c r="F69" s="78">
        <v>0</v>
      </c>
      <c r="G69" s="78">
        <v>0</v>
      </c>
      <c r="H69" s="305">
        <f t="shared" si="1"/>
        <v>0</v>
      </c>
      <c r="I69" s="306" t="e">
        <f t="shared" si="2"/>
        <v>#DIV/0!</v>
      </c>
    </row>
    <row r="70" spans="1:9" ht="30.75" customHeight="1" x14ac:dyDescent="0.25">
      <c r="A70" s="468" t="s">
        <v>286</v>
      </c>
      <c r="B70" s="469"/>
      <c r="C70" s="470"/>
      <c r="D70" s="329" t="s">
        <v>287</v>
      </c>
      <c r="E70" s="211">
        <f t="shared" ref="E70:G72" si="24">E71</f>
        <v>0</v>
      </c>
      <c r="F70" s="211">
        <f t="shared" si="24"/>
        <v>46440</v>
      </c>
      <c r="G70" s="211">
        <f>G71</f>
        <v>26832.050000000003</v>
      </c>
      <c r="H70" s="212" t="e">
        <f t="shared" ref="H70:H113" si="25">(G70/E70)*100</f>
        <v>#DIV/0!</v>
      </c>
      <c r="I70" s="213">
        <f t="shared" ref="I70:I113" si="26">(G70/F70)*100</f>
        <v>57.777885443583124</v>
      </c>
    </row>
    <row r="71" spans="1:9" ht="30.75" customHeight="1" x14ac:dyDescent="0.25">
      <c r="A71" s="471" t="s">
        <v>71</v>
      </c>
      <c r="B71" s="472"/>
      <c r="C71" s="473"/>
      <c r="D71" s="330" t="s">
        <v>17</v>
      </c>
      <c r="E71" s="77">
        <f t="shared" si="24"/>
        <v>0</v>
      </c>
      <c r="F71" s="77">
        <f t="shared" si="24"/>
        <v>46440</v>
      </c>
      <c r="G71" s="77">
        <f t="shared" si="24"/>
        <v>26832.050000000003</v>
      </c>
      <c r="H71" s="305" t="e">
        <f t="shared" si="25"/>
        <v>#DIV/0!</v>
      </c>
      <c r="I71" s="306">
        <f t="shared" si="26"/>
        <v>57.777885443583124</v>
      </c>
    </row>
    <row r="72" spans="1:9" ht="30.75" customHeight="1" x14ac:dyDescent="0.25">
      <c r="A72" s="465">
        <v>3</v>
      </c>
      <c r="B72" s="466"/>
      <c r="C72" s="467"/>
      <c r="D72" s="331" t="s">
        <v>19</v>
      </c>
      <c r="E72" s="78">
        <f>E73</f>
        <v>0</v>
      </c>
      <c r="F72" s="78">
        <f t="shared" si="24"/>
        <v>46440</v>
      </c>
      <c r="G72" s="78">
        <f t="shared" si="24"/>
        <v>26832.050000000003</v>
      </c>
      <c r="H72" s="305" t="e">
        <f t="shared" si="25"/>
        <v>#DIV/0!</v>
      </c>
      <c r="I72" s="306">
        <f t="shared" si="26"/>
        <v>57.777885443583124</v>
      </c>
    </row>
    <row r="73" spans="1:9" ht="30.75" customHeight="1" x14ac:dyDescent="0.25">
      <c r="A73" s="462">
        <v>32</v>
      </c>
      <c r="B73" s="463"/>
      <c r="C73" s="464"/>
      <c r="D73" s="332" t="s">
        <v>29</v>
      </c>
      <c r="E73" s="79">
        <f>E74+E77+E83+E92</f>
        <v>0</v>
      </c>
      <c r="F73" s="79">
        <f t="shared" ref="F73" si="27">F74+F77+F83+F92</f>
        <v>46440</v>
      </c>
      <c r="G73" s="79">
        <f t="shared" ref="G73" si="28">G74+G77+G83+G92</f>
        <v>26832.050000000003</v>
      </c>
      <c r="H73" s="305" t="e">
        <f t="shared" si="25"/>
        <v>#DIV/0!</v>
      </c>
      <c r="I73" s="306">
        <f t="shared" si="26"/>
        <v>57.777885443583124</v>
      </c>
    </row>
    <row r="74" spans="1:9" ht="30.75" customHeight="1" x14ac:dyDescent="0.25">
      <c r="A74" s="444">
        <v>321</v>
      </c>
      <c r="B74" s="445"/>
      <c r="C74" s="446"/>
      <c r="D74" s="333" t="s">
        <v>125</v>
      </c>
      <c r="E74" s="79">
        <f>SUM(E75:E76)</f>
        <v>0</v>
      </c>
      <c r="F74" s="79">
        <f>SUM(F75:F76)</f>
        <v>0</v>
      </c>
      <c r="G74" s="79">
        <f>SUM(G75:G76)</f>
        <v>0</v>
      </c>
      <c r="H74" s="305" t="e">
        <f t="shared" si="25"/>
        <v>#DIV/0!</v>
      </c>
      <c r="I74" s="306" t="e">
        <f t="shared" si="26"/>
        <v>#DIV/0!</v>
      </c>
    </row>
    <row r="75" spans="1:9" ht="30.75" customHeight="1" x14ac:dyDescent="0.25">
      <c r="A75" s="435">
        <v>3211</v>
      </c>
      <c r="B75" s="436"/>
      <c r="C75" s="437"/>
      <c r="D75" s="334" t="s">
        <v>126</v>
      </c>
      <c r="E75" s="78">
        <v>0</v>
      </c>
      <c r="F75" s="78">
        <v>0</v>
      </c>
      <c r="G75" s="78">
        <v>0</v>
      </c>
      <c r="H75" s="305" t="e">
        <f t="shared" si="25"/>
        <v>#DIV/0!</v>
      </c>
      <c r="I75" s="306" t="e">
        <f t="shared" si="26"/>
        <v>#DIV/0!</v>
      </c>
    </row>
    <row r="76" spans="1:9" ht="30.75" customHeight="1" x14ac:dyDescent="0.25">
      <c r="A76" s="435">
        <v>3213</v>
      </c>
      <c r="B76" s="436"/>
      <c r="C76" s="437"/>
      <c r="D76" s="334" t="s">
        <v>128</v>
      </c>
      <c r="E76" s="78">
        <v>0</v>
      </c>
      <c r="F76" s="78">
        <v>0</v>
      </c>
      <c r="G76" s="78">
        <v>0</v>
      </c>
      <c r="H76" s="305" t="e">
        <f t="shared" si="25"/>
        <v>#DIV/0!</v>
      </c>
      <c r="I76" s="306" t="e">
        <f t="shared" si="26"/>
        <v>#DIV/0!</v>
      </c>
    </row>
    <row r="77" spans="1:9" ht="30.75" customHeight="1" x14ac:dyDescent="0.25">
      <c r="A77" s="444">
        <v>322</v>
      </c>
      <c r="B77" s="445"/>
      <c r="C77" s="446"/>
      <c r="D77" s="333" t="s">
        <v>130</v>
      </c>
      <c r="E77" s="79">
        <f>SUM(E78:E82)</f>
        <v>0</v>
      </c>
      <c r="F77" s="79">
        <f t="shared" ref="F77" si="29">SUM(F78:F82)</f>
        <v>31040</v>
      </c>
      <c r="G77" s="79">
        <v>18482.52</v>
      </c>
      <c r="H77" s="305" t="e">
        <f t="shared" si="25"/>
        <v>#DIV/0!</v>
      </c>
      <c r="I77" s="306">
        <f t="shared" si="26"/>
        <v>59.544201030927837</v>
      </c>
    </row>
    <row r="78" spans="1:9" ht="30.75" customHeight="1" x14ac:dyDescent="0.25">
      <c r="A78" s="435">
        <v>3221</v>
      </c>
      <c r="B78" s="436"/>
      <c r="C78" s="437"/>
      <c r="D78" s="334" t="s">
        <v>131</v>
      </c>
      <c r="E78" s="78">
        <v>0</v>
      </c>
      <c r="F78" s="78">
        <v>0</v>
      </c>
      <c r="G78" s="78">
        <v>0</v>
      </c>
      <c r="H78" s="305" t="e">
        <f t="shared" si="25"/>
        <v>#DIV/0!</v>
      </c>
      <c r="I78" s="306" t="e">
        <f t="shared" si="26"/>
        <v>#DIV/0!</v>
      </c>
    </row>
    <row r="79" spans="1:9" ht="30.75" customHeight="1" x14ac:dyDescent="0.25">
      <c r="A79" s="435">
        <v>3223</v>
      </c>
      <c r="B79" s="436"/>
      <c r="C79" s="437"/>
      <c r="D79" s="334" t="s">
        <v>133</v>
      </c>
      <c r="E79" s="78">
        <v>0</v>
      </c>
      <c r="F79" s="78">
        <v>31040</v>
      </c>
      <c r="G79" s="78">
        <v>0</v>
      </c>
      <c r="H79" s="305" t="e">
        <f t="shared" si="25"/>
        <v>#DIV/0!</v>
      </c>
      <c r="I79" s="306">
        <f t="shared" si="26"/>
        <v>0</v>
      </c>
    </row>
    <row r="80" spans="1:9" ht="30.75" customHeight="1" x14ac:dyDescent="0.25">
      <c r="A80" s="435">
        <v>3224</v>
      </c>
      <c r="B80" s="436"/>
      <c r="C80" s="437"/>
      <c r="D80" s="334" t="s">
        <v>178</v>
      </c>
      <c r="E80" s="78">
        <v>0</v>
      </c>
      <c r="F80" s="78">
        <v>0</v>
      </c>
      <c r="G80" s="78">
        <v>0</v>
      </c>
      <c r="H80" s="305" t="e">
        <f t="shared" si="25"/>
        <v>#DIV/0!</v>
      </c>
      <c r="I80" s="306" t="e">
        <f t="shared" si="26"/>
        <v>#DIV/0!</v>
      </c>
    </row>
    <row r="81" spans="1:9" ht="30.75" customHeight="1" x14ac:dyDescent="0.25">
      <c r="A81" s="435">
        <v>3225</v>
      </c>
      <c r="B81" s="436"/>
      <c r="C81" s="437"/>
      <c r="D81" s="334" t="s">
        <v>134</v>
      </c>
      <c r="E81" s="78">
        <v>0</v>
      </c>
      <c r="F81" s="78">
        <v>0</v>
      </c>
      <c r="G81" s="78">
        <v>0</v>
      </c>
      <c r="H81" s="305" t="e">
        <f t="shared" si="25"/>
        <v>#DIV/0!</v>
      </c>
      <c r="I81" s="306" t="e">
        <f t="shared" si="26"/>
        <v>#DIV/0!</v>
      </c>
    </row>
    <row r="82" spans="1:9" ht="30.75" customHeight="1" x14ac:dyDescent="0.25">
      <c r="A82" s="435">
        <v>3227</v>
      </c>
      <c r="B82" s="436"/>
      <c r="C82" s="437"/>
      <c r="D82" s="334" t="s">
        <v>185</v>
      </c>
      <c r="E82" s="78">
        <v>0</v>
      </c>
      <c r="F82" s="78">
        <v>0</v>
      </c>
      <c r="G82" s="78">
        <v>0</v>
      </c>
      <c r="H82" s="305" t="e">
        <f t="shared" si="25"/>
        <v>#DIV/0!</v>
      </c>
      <c r="I82" s="306" t="e">
        <f t="shared" si="26"/>
        <v>#DIV/0!</v>
      </c>
    </row>
    <row r="83" spans="1:9" ht="30.75" customHeight="1" x14ac:dyDescent="0.25">
      <c r="A83" s="444">
        <v>323</v>
      </c>
      <c r="B83" s="445"/>
      <c r="C83" s="446"/>
      <c r="D83" s="333" t="s">
        <v>135</v>
      </c>
      <c r="E83" s="79">
        <f>SUM(E84:E91)</f>
        <v>0</v>
      </c>
      <c r="F83" s="79">
        <f t="shared" ref="F83" si="30">SUM(F84:F91)</f>
        <v>15400</v>
      </c>
      <c r="G83" s="79">
        <f t="shared" ref="G83" si="31">SUM(G84:G91)</f>
        <v>8349.5300000000007</v>
      </c>
      <c r="H83" s="305" t="e">
        <f t="shared" si="25"/>
        <v>#DIV/0!</v>
      </c>
      <c r="I83" s="306">
        <f t="shared" si="26"/>
        <v>54.217727272727281</v>
      </c>
    </row>
    <row r="84" spans="1:9" ht="30.75" customHeight="1" x14ac:dyDescent="0.25">
      <c r="A84" s="435">
        <v>3231</v>
      </c>
      <c r="B84" s="436"/>
      <c r="C84" s="437"/>
      <c r="D84" s="334" t="s">
        <v>136</v>
      </c>
      <c r="E84" s="78">
        <v>0</v>
      </c>
      <c r="F84" s="78">
        <v>0</v>
      </c>
      <c r="G84" s="78">
        <v>0</v>
      </c>
      <c r="H84" s="305" t="e">
        <f t="shared" si="25"/>
        <v>#DIV/0!</v>
      </c>
      <c r="I84" s="306" t="e">
        <f t="shared" si="26"/>
        <v>#DIV/0!</v>
      </c>
    </row>
    <row r="85" spans="1:9" ht="30.75" customHeight="1" x14ac:dyDescent="0.25">
      <c r="A85" s="435">
        <v>3232</v>
      </c>
      <c r="B85" s="436"/>
      <c r="C85" s="437"/>
      <c r="D85" s="334" t="s">
        <v>137</v>
      </c>
      <c r="E85" s="78">
        <v>0</v>
      </c>
      <c r="F85" s="78">
        <v>0</v>
      </c>
      <c r="G85" s="78">
        <v>0</v>
      </c>
      <c r="H85" s="305" t="e">
        <f t="shared" si="25"/>
        <v>#DIV/0!</v>
      </c>
      <c r="I85" s="306" t="e">
        <f t="shared" si="26"/>
        <v>#DIV/0!</v>
      </c>
    </row>
    <row r="86" spans="1:9" ht="30.75" customHeight="1" x14ac:dyDescent="0.25">
      <c r="A86" s="435">
        <v>3233</v>
      </c>
      <c r="B86" s="436"/>
      <c r="C86" s="437"/>
      <c r="D86" s="334" t="s">
        <v>138</v>
      </c>
      <c r="E86" s="78">
        <v>0</v>
      </c>
      <c r="F86" s="78">
        <v>0</v>
      </c>
      <c r="G86" s="78">
        <v>0</v>
      </c>
      <c r="H86" s="305" t="e">
        <f t="shared" si="25"/>
        <v>#DIV/0!</v>
      </c>
      <c r="I86" s="306" t="e">
        <f t="shared" si="26"/>
        <v>#DIV/0!</v>
      </c>
    </row>
    <row r="87" spans="1:9" ht="30.75" customHeight="1" x14ac:dyDescent="0.25">
      <c r="A87" s="435">
        <v>3234</v>
      </c>
      <c r="B87" s="436"/>
      <c r="C87" s="437"/>
      <c r="D87" s="334" t="s">
        <v>139</v>
      </c>
      <c r="E87" s="78">
        <v>0</v>
      </c>
      <c r="F87" s="78">
        <v>0</v>
      </c>
      <c r="G87" s="78">
        <v>0</v>
      </c>
      <c r="H87" s="305" t="e">
        <f t="shared" si="25"/>
        <v>#DIV/0!</v>
      </c>
      <c r="I87" s="306" t="e">
        <f t="shared" si="26"/>
        <v>#DIV/0!</v>
      </c>
    </row>
    <row r="88" spans="1:9" ht="30.75" customHeight="1" x14ac:dyDescent="0.25">
      <c r="A88" s="435">
        <v>3236</v>
      </c>
      <c r="B88" s="436"/>
      <c r="C88" s="437"/>
      <c r="D88" s="334" t="s">
        <v>149</v>
      </c>
      <c r="E88" s="78">
        <v>0</v>
      </c>
      <c r="F88" s="78">
        <v>2000</v>
      </c>
      <c r="G88" s="78">
        <v>0</v>
      </c>
      <c r="H88" s="305" t="e">
        <f t="shared" si="25"/>
        <v>#DIV/0!</v>
      </c>
      <c r="I88" s="306">
        <f t="shared" si="26"/>
        <v>0</v>
      </c>
    </row>
    <row r="89" spans="1:9" ht="30.75" customHeight="1" x14ac:dyDescent="0.25">
      <c r="A89" s="435">
        <v>3237</v>
      </c>
      <c r="B89" s="436"/>
      <c r="C89" s="437"/>
      <c r="D89" s="334" t="s">
        <v>140</v>
      </c>
      <c r="E89" s="78">
        <v>0</v>
      </c>
      <c r="F89" s="78">
        <v>0</v>
      </c>
      <c r="G89" s="78">
        <v>0</v>
      </c>
      <c r="H89" s="305" t="e">
        <f t="shared" si="25"/>
        <v>#DIV/0!</v>
      </c>
      <c r="I89" s="306" t="e">
        <f t="shared" si="26"/>
        <v>#DIV/0!</v>
      </c>
    </row>
    <row r="90" spans="1:9" ht="30.75" customHeight="1" x14ac:dyDescent="0.25">
      <c r="A90" s="435">
        <v>3238</v>
      </c>
      <c r="B90" s="436"/>
      <c r="C90" s="437"/>
      <c r="D90" s="334" t="s">
        <v>141</v>
      </c>
      <c r="E90" s="78">
        <v>0</v>
      </c>
      <c r="F90" s="78">
        <v>400</v>
      </c>
      <c r="G90" s="78">
        <v>99.53</v>
      </c>
      <c r="H90" s="305" t="e">
        <f t="shared" si="25"/>
        <v>#DIV/0!</v>
      </c>
      <c r="I90" s="306">
        <f t="shared" si="26"/>
        <v>24.8825</v>
      </c>
    </row>
    <row r="91" spans="1:9" ht="30.75" customHeight="1" x14ac:dyDescent="0.25">
      <c r="A91" s="435">
        <v>3239</v>
      </c>
      <c r="B91" s="436"/>
      <c r="C91" s="437"/>
      <c r="D91" s="334" t="s">
        <v>142</v>
      </c>
      <c r="E91" s="78">
        <v>0</v>
      </c>
      <c r="F91" s="78">
        <v>13000</v>
      </c>
      <c r="G91" s="78">
        <v>8250</v>
      </c>
      <c r="H91" s="305" t="e">
        <f t="shared" si="25"/>
        <v>#DIV/0!</v>
      </c>
      <c r="I91" s="306">
        <f t="shared" si="26"/>
        <v>63.46153846153846</v>
      </c>
    </row>
    <row r="92" spans="1:9" ht="30.75" customHeight="1" x14ac:dyDescent="0.25">
      <c r="A92" s="444">
        <v>329</v>
      </c>
      <c r="B92" s="445"/>
      <c r="C92" s="446"/>
      <c r="D92" s="333" t="s">
        <v>143</v>
      </c>
      <c r="E92" s="79">
        <f>SUM(E93:E97)</f>
        <v>0</v>
      </c>
      <c r="F92" s="79">
        <f t="shared" ref="F92" si="32">SUM(F93:F97)</f>
        <v>0</v>
      </c>
      <c r="G92" s="79">
        <f t="shared" ref="G92" si="33">SUM(G93:G97)</f>
        <v>0</v>
      </c>
      <c r="H92" s="305" t="e">
        <f t="shared" si="25"/>
        <v>#DIV/0!</v>
      </c>
      <c r="I92" s="306" t="e">
        <f t="shared" si="26"/>
        <v>#DIV/0!</v>
      </c>
    </row>
    <row r="93" spans="1:9" ht="30.75" customHeight="1" x14ac:dyDescent="0.25">
      <c r="A93" s="435">
        <v>3291</v>
      </c>
      <c r="B93" s="436"/>
      <c r="C93" s="437"/>
      <c r="D93" s="334" t="s">
        <v>238</v>
      </c>
      <c r="E93" s="78">
        <v>0</v>
      </c>
      <c r="F93" s="78">
        <v>0</v>
      </c>
      <c r="G93" s="78">
        <v>0</v>
      </c>
      <c r="H93" s="305" t="e">
        <f t="shared" si="25"/>
        <v>#DIV/0!</v>
      </c>
      <c r="I93" s="306" t="e">
        <f t="shared" si="26"/>
        <v>#DIV/0!</v>
      </c>
    </row>
    <row r="94" spans="1:9" ht="30.75" customHeight="1" x14ac:dyDescent="0.25">
      <c r="A94" s="435">
        <v>3292</v>
      </c>
      <c r="B94" s="436"/>
      <c r="C94" s="437"/>
      <c r="D94" s="334" t="s">
        <v>144</v>
      </c>
      <c r="E94" s="78">
        <v>0</v>
      </c>
      <c r="F94" s="78">
        <v>0</v>
      </c>
      <c r="G94" s="78">
        <v>0</v>
      </c>
      <c r="H94" s="305" t="e">
        <f t="shared" si="25"/>
        <v>#DIV/0!</v>
      </c>
      <c r="I94" s="306" t="e">
        <f t="shared" si="26"/>
        <v>#DIV/0!</v>
      </c>
    </row>
    <row r="95" spans="1:9" ht="30.75" customHeight="1" x14ac:dyDescent="0.25">
      <c r="A95" s="435">
        <v>3293</v>
      </c>
      <c r="B95" s="436"/>
      <c r="C95" s="437"/>
      <c r="D95" s="334" t="s">
        <v>145</v>
      </c>
      <c r="E95" s="78">
        <v>0</v>
      </c>
      <c r="F95" s="78">
        <v>0</v>
      </c>
      <c r="G95" s="78">
        <v>0</v>
      </c>
      <c r="H95" s="305" t="e">
        <f t="shared" si="25"/>
        <v>#DIV/0!</v>
      </c>
      <c r="I95" s="306" t="e">
        <f t="shared" si="26"/>
        <v>#DIV/0!</v>
      </c>
    </row>
    <row r="96" spans="1:9" ht="30.75" customHeight="1" x14ac:dyDescent="0.25">
      <c r="A96" s="435">
        <v>3294</v>
      </c>
      <c r="B96" s="436"/>
      <c r="C96" s="437"/>
      <c r="D96" s="334" t="s">
        <v>146</v>
      </c>
      <c r="E96" s="78">
        <v>0</v>
      </c>
      <c r="F96" s="78">
        <v>0</v>
      </c>
      <c r="G96" s="78">
        <v>0</v>
      </c>
      <c r="H96" s="305" t="e">
        <f t="shared" si="25"/>
        <v>#DIV/0!</v>
      </c>
      <c r="I96" s="306" t="e">
        <f t="shared" si="26"/>
        <v>#DIV/0!</v>
      </c>
    </row>
    <row r="97" spans="1:9" ht="30.75" customHeight="1" x14ac:dyDescent="0.25">
      <c r="A97" s="435">
        <v>3299</v>
      </c>
      <c r="B97" s="436"/>
      <c r="C97" s="437"/>
      <c r="D97" s="334" t="s">
        <v>143</v>
      </c>
      <c r="E97" s="78">
        <v>0</v>
      </c>
      <c r="F97" s="78">
        <v>0</v>
      </c>
      <c r="G97" s="78">
        <v>0</v>
      </c>
      <c r="H97" s="305" t="e">
        <f t="shared" si="25"/>
        <v>#DIV/0!</v>
      </c>
      <c r="I97" s="306" t="e">
        <f t="shared" si="26"/>
        <v>#DIV/0!</v>
      </c>
    </row>
    <row r="98" spans="1:9" s="3" customFormat="1" ht="30.75" customHeight="1" x14ac:dyDescent="0.25">
      <c r="A98" s="468" t="s">
        <v>288</v>
      </c>
      <c r="B98" s="469"/>
      <c r="C98" s="470"/>
      <c r="D98" s="329" t="s">
        <v>289</v>
      </c>
      <c r="E98" s="211">
        <f t="shared" ref="E98:G98" si="34">E100</f>
        <v>0</v>
      </c>
      <c r="F98" s="211">
        <f t="shared" si="34"/>
        <v>31000</v>
      </c>
      <c r="G98" s="211">
        <f t="shared" si="34"/>
        <v>0</v>
      </c>
      <c r="H98" s="212" t="e">
        <f t="shared" si="25"/>
        <v>#DIV/0!</v>
      </c>
      <c r="I98" s="213">
        <f t="shared" si="26"/>
        <v>0</v>
      </c>
    </row>
    <row r="99" spans="1:9" s="4" customFormat="1" ht="30.75" customHeight="1" x14ac:dyDescent="0.25">
      <c r="A99" s="471" t="s">
        <v>71</v>
      </c>
      <c r="B99" s="472"/>
      <c r="C99" s="473"/>
      <c r="D99" s="330" t="s">
        <v>17</v>
      </c>
      <c r="E99" s="77">
        <f>E100</f>
        <v>0</v>
      </c>
      <c r="F99" s="77">
        <f t="shared" ref="F99" si="35">F100</f>
        <v>31000</v>
      </c>
      <c r="G99" s="77">
        <f t="shared" ref="G99" si="36">G100</f>
        <v>0</v>
      </c>
      <c r="H99" s="305" t="e">
        <f t="shared" si="25"/>
        <v>#DIV/0!</v>
      </c>
      <c r="I99" s="306">
        <f t="shared" si="26"/>
        <v>0</v>
      </c>
    </row>
    <row r="100" spans="1:9" ht="30.75" customHeight="1" x14ac:dyDescent="0.25">
      <c r="A100" s="465">
        <v>4</v>
      </c>
      <c r="B100" s="466"/>
      <c r="C100" s="467"/>
      <c r="D100" s="331" t="s">
        <v>21</v>
      </c>
      <c r="E100" s="78">
        <f>E109</f>
        <v>0</v>
      </c>
      <c r="F100" s="78">
        <f>F101</f>
        <v>31000</v>
      </c>
      <c r="G100" s="78">
        <f>G109</f>
        <v>0</v>
      </c>
      <c r="H100" s="305" t="e">
        <f t="shared" si="25"/>
        <v>#DIV/0!</v>
      </c>
      <c r="I100" s="306">
        <f t="shared" si="26"/>
        <v>0</v>
      </c>
    </row>
    <row r="101" spans="1:9" ht="30.75" customHeight="1" x14ac:dyDescent="0.25">
      <c r="A101" s="462">
        <v>42</v>
      </c>
      <c r="B101" s="463"/>
      <c r="C101" s="464"/>
      <c r="D101" s="332" t="s">
        <v>35</v>
      </c>
      <c r="E101" s="79">
        <f t="shared" ref="E101" si="37">SUM(E102+E109)</f>
        <v>0</v>
      </c>
      <c r="F101" s="79">
        <f>SUM(F102)</f>
        <v>31000</v>
      </c>
      <c r="G101" s="79">
        <f>SUM(G102+G109)</f>
        <v>0</v>
      </c>
      <c r="H101" s="305" t="e">
        <f t="shared" si="25"/>
        <v>#DIV/0!</v>
      </c>
      <c r="I101" s="306">
        <f t="shared" si="26"/>
        <v>0</v>
      </c>
    </row>
    <row r="102" spans="1:9" ht="30.75" customHeight="1" x14ac:dyDescent="0.25">
      <c r="A102" s="322">
        <v>422</v>
      </c>
      <c r="B102" s="323"/>
      <c r="C102" s="324"/>
      <c r="D102" s="332" t="s">
        <v>264</v>
      </c>
      <c r="E102" s="79">
        <f>SUM(E103:E105)</f>
        <v>0</v>
      </c>
      <c r="F102" s="79">
        <f>SUM(F103:F105)</f>
        <v>31000</v>
      </c>
      <c r="G102" s="79">
        <f>SUM(G103:G105)</f>
        <v>0</v>
      </c>
      <c r="H102" s="305" t="e">
        <f t="shared" si="25"/>
        <v>#DIV/0!</v>
      </c>
      <c r="I102" s="306">
        <f t="shared" si="26"/>
        <v>0</v>
      </c>
    </row>
    <row r="103" spans="1:9" ht="30.75" customHeight="1" x14ac:dyDescent="0.25">
      <c r="A103" s="435">
        <v>4221</v>
      </c>
      <c r="B103" s="436"/>
      <c r="C103" s="437"/>
      <c r="D103" s="331" t="s">
        <v>199</v>
      </c>
      <c r="E103" s="78">
        <v>0</v>
      </c>
      <c r="F103" s="78">
        <v>16000</v>
      </c>
      <c r="G103" s="78">
        <v>0</v>
      </c>
      <c r="H103" s="305" t="e">
        <f t="shared" si="25"/>
        <v>#DIV/0!</v>
      </c>
      <c r="I103" s="306">
        <f t="shared" si="26"/>
        <v>0</v>
      </c>
    </row>
    <row r="104" spans="1:9" ht="30.75" customHeight="1" x14ac:dyDescent="0.25">
      <c r="A104" s="435">
        <v>4223</v>
      </c>
      <c r="B104" s="436"/>
      <c r="C104" s="437"/>
      <c r="D104" s="331" t="s">
        <v>200</v>
      </c>
      <c r="E104" s="78">
        <v>0</v>
      </c>
      <c r="F104" s="78">
        <v>5000</v>
      </c>
      <c r="G104" s="78">
        <v>0</v>
      </c>
      <c r="H104" s="305" t="e">
        <f t="shared" si="25"/>
        <v>#DIV/0!</v>
      </c>
      <c r="I104" s="306">
        <f t="shared" si="26"/>
        <v>0</v>
      </c>
    </row>
    <row r="105" spans="1:9" ht="30.75" customHeight="1" x14ac:dyDescent="0.25">
      <c r="A105" s="435">
        <v>4226</v>
      </c>
      <c r="B105" s="436"/>
      <c r="C105" s="437"/>
      <c r="D105" s="331" t="s">
        <v>212</v>
      </c>
      <c r="E105" s="78">
        <v>0</v>
      </c>
      <c r="F105" s="78">
        <v>10000</v>
      </c>
      <c r="G105" s="78">
        <v>0</v>
      </c>
      <c r="H105" s="305" t="e">
        <f t="shared" si="25"/>
        <v>#DIV/0!</v>
      </c>
      <c r="I105" s="306">
        <f t="shared" si="26"/>
        <v>0</v>
      </c>
    </row>
    <row r="106" spans="1:9" s="3" customFormat="1" ht="30.75" customHeight="1" x14ac:dyDescent="0.25">
      <c r="A106" s="468" t="s">
        <v>326</v>
      </c>
      <c r="B106" s="469"/>
      <c r="C106" s="470"/>
      <c r="D106" s="329" t="s">
        <v>327</v>
      </c>
      <c r="E106" s="211">
        <f t="shared" ref="E106:G106" si="38">E108</f>
        <v>0</v>
      </c>
      <c r="F106" s="211">
        <f t="shared" si="38"/>
        <v>69700</v>
      </c>
      <c r="G106" s="211">
        <f t="shared" si="38"/>
        <v>0</v>
      </c>
      <c r="H106" s="212" t="e">
        <f t="shared" ref="H106:H108" si="39">(G106/E106)*100</f>
        <v>#DIV/0!</v>
      </c>
      <c r="I106" s="213">
        <f t="shared" ref="I106:I108" si="40">(G106/F106)*100</f>
        <v>0</v>
      </c>
    </row>
    <row r="107" spans="1:9" s="4" customFormat="1" ht="30.75" customHeight="1" x14ac:dyDescent="0.25">
      <c r="A107" s="471" t="s">
        <v>71</v>
      </c>
      <c r="B107" s="472"/>
      <c r="C107" s="473"/>
      <c r="D107" s="330" t="s">
        <v>17</v>
      </c>
      <c r="E107" s="77">
        <f>E108</f>
        <v>0</v>
      </c>
      <c r="F107" s="77">
        <f t="shared" ref="F107" si="41">F108</f>
        <v>69700</v>
      </c>
      <c r="G107" s="77">
        <f t="shared" ref="G107" si="42">G108</f>
        <v>0</v>
      </c>
      <c r="H107" s="305" t="e">
        <f t="shared" si="39"/>
        <v>#DIV/0!</v>
      </c>
      <c r="I107" s="306">
        <f t="shared" si="40"/>
        <v>0</v>
      </c>
    </row>
    <row r="108" spans="1:9" ht="30.75" customHeight="1" x14ac:dyDescent="0.25">
      <c r="A108" s="465">
        <v>4</v>
      </c>
      <c r="B108" s="466"/>
      <c r="C108" s="467"/>
      <c r="D108" s="331" t="s">
        <v>21</v>
      </c>
      <c r="E108" s="78">
        <f>E109</f>
        <v>0</v>
      </c>
      <c r="F108" s="78">
        <f>F109</f>
        <v>69700</v>
      </c>
      <c r="G108" s="78">
        <f>G109</f>
        <v>0</v>
      </c>
      <c r="H108" s="305" t="e">
        <f t="shared" si="39"/>
        <v>#DIV/0!</v>
      </c>
      <c r="I108" s="306">
        <f t="shared" si="40"/>
        <v>0</v>
      </c>
    </row>
    <row r="109" spans="1:9" ht="30.75" customHeight="1" x14ac:dyDescent="0.25">
      <c r="A109" s="462">
        <v>45</v>
      </c>
      <c r="B109" s="463"/>
      <c r="C109" s="464"/>
      <c r="D109" s="338" t="s">
        <v>42</v>
      </c>
      <c r="E109" s="79">
        <f t="shared" ref="E109:F109" si="43">(E110+E112)</f>
        <v>0</v>
      </c>
      <c r="F109" s="79">
        <f t="shared" si="43"/>
        <v>69700</v>
      </c>
      <c r="G109" s="79">
        <f>(G110+G112)</f>
        <v>0</v>
      </c>
      <c r="H109" s="305" t="e">
        <f t="shared" si="25"/>
        <v>#DIV/0!</v>
      </c>
      <c r="I109" s="306">
        <f t="shared" si="26"/>
        <v>0</v>
      </c>
    </row>
    <row r="110" spans="1:9" ht="30.75" customHeight="1" x14ac:dyDescent="0.25">
      <c r="A110" s="444">
        <v>451</v>
      </c>
      <c r="B110" s="445"/>
      <c r="C110" s="446"/>
      <c r="D110" s="333" t="s">
        <v>164</v>
      </c>
      <c r="E110" s="78">
        <f t="shared" ref="E110:F110" si="44">E111</f>
        <v>0</v>
      </c>
      <c r="F110" s="78">
        <f t="shared" si="44"/>
        <v>69700</v>
      </c>
      <c r="G110" s="78">
        <f>G111</f>
        <v>0</v>
      </c>
      <c r="H110" s="305" t="e">
        <f t="shared" si="25"/>
        <v>#DIV/0!</v>
      </c>
      <c r="I110" s="306">
        <f t="shared" si="26"/>
        <v>0</v>
      </c>
    </row>
    <row r="111" spans="1:9" ht="30.75" customHeight="1" x14ac:dyDescent="0.25">
      <c r="A111" s="435">
        <v>4511</v>
      </c>
      <c r="B111" s="436"/>
      <c r="C111" s="437"/>
      <c r="D111" s="334" t="s">
        <v>164</v>
      </c>
      <c r="E111" s="78">
        <v>0</v>
      </c>
      <c r="F111" s="78">
        <v>69700</v>
      </c>
      <c r="G111" s="78">
        <v>0</v>
      </c>
      <c r="H111" s="305" t="e">
        <f t="shared" si="25"/>
        <v>#DIV/0!</v>
      </c>
      <c r="I111" s="306">
        <f t="shared" si="26"/>
        <v>0</v>
      </c>
    </row>
    <row r="112" spans="1:9" ht="30.75" customHeight="1" x14ac:dyDescent="0.25">
      <c r="A112" s="189"/>
      <c r="B112" s="287">
        <v>452</v>
      </c>
      <c r="C112" s="288"/>
      <c r="D112" s="339" t="s">
        <v>266</v>
      </c>
      <c r="E112" s="78">
        <f t="shared" ref="E112:F112" si="45">E113</f>
        <v>0</v>
      </c>
      <c r="F112" s="78">
        <f t="shared" si="45"/>
        <v>0</v>
      </c>
      <c r="G112" s="78">
        <f>G113</f>
        <v>0</v>
      </c>
      <c r="H112" s="305" t="e">
        <f t="shared" si="25"/>
        <v>#DIV/0!</v>
      </c>
      <c r="I112" s="306" t="e">
        <f t="shared" si="26"/>
        <v>#DIV/0!</v>
      </c>
    </row>
    <row r="113" spans="1:9" ht="30.75" customHeight="1" x14ac:dyDescent="0.25">
      <c r="A113" s="189"/>
      <c r="B113" s="190">
        <v>4521</v>
      </c>
      <c r="C113" s="191"/>
      <c r="D113" s="340" t="s">
        <v>266</v>
      </c>
      <c r="E113" s="78">
        <v>0</v>
      </c>
      <c r="F113" s="78">
        <v>0</v>
      </c>
      <c r="G113" s="78">
        <v>0</v>
      </c>
      <c r="H113" s="305" t="e">
        <f t="shared" si="25"/>
        <v>#DIV/0!</v>
      </c>
      <c r="I113" s="306" t="e">
        <f t="shared" si="26"/>
        <v>#DIV/0!</v>
      </c>
    </row>
    <row r="114" spans="1:9" s="3" customFormat="1" ht="30.75" customHeight="1" x14ac:dyDescent="0.25">
      <c r="A114" s="468" t="s">
        <v>60</v>
      </c>
      <c r="B114" s="469"/>
      <c r="C114" s="470"/>
      <c r="D114" s="329" t="s">
        <v>61</v>
      </c>
      <c r="E114" s="211">
        <f t="shared" ref="E114:G114" si="46">E115+E130+E150+E140+E155+E159+E165+E170</f>
        <v>3095753.59</v>
      </c>
      <c r="F114" s="211">
        <f t="shared" si="46"/>
        <v>3771800</v>
      </c>
      <c r="G114" s="211">
        <f t="shared" si="46"/>
        <v>1895271.79</v>
      </c>
      <c r="H114" s="212">
        <f t="shared" si="1"/>
        <v>61.221661702086571</v>
      </c>
      <c r="I114" s="213">
        <f t="shared" si="2"/>
        <v>50.248469961291697</v>
      </c>
    </row>
    <row r="115" spans="1:9" s="4" customFormat="1" ht="30.75" customHeight="1" x14ac:dyDescent="0.25">
      <c r="A115" s="471" t="s">
        <v>70</v>
      </c>
      <c r="B115" s="472"/>
      <c r="C115" s="473"/>
      <c r="D115" s="330" t="s">
        <v>83</v>
      </c>
      <c r="E115" s="77">
        <f>E116</f>
        <v>3072117.47</v>
      </c>
      <c r="F115" s="77">
        <f t="shared" ref="F115:G115" si="47">F116</f>
        <v>3769800</v>
      </c>
      <c r="G115" s="77">
        <f t="shared" si="47"/>
        <v>1895271.79</v>
      </c>
      <c r="H115" s="305">
        <f t="shared" si="1"/>
        <v>61.692686184945913</v>
      </c>
      <c r="I115" s="306">
        <f t="shared" si="2"/>
        <v>50.275128388773936</v>
      </c>
    </row>
    <row r="116" spans="1:9" ht="30.75" customHeight="1" x14ac:dyDescent="0.25">
      <c r="A116" s="465">
        <v>3</v>
      </c>
      <c r="B116" s="466"/>
      <c r="C116" s="467"/>
      <c r="D116" s="331" t="s">
        <v>19</v>
      </c>
      <c r="E116" s="78">
        <f>E117+E124</f>
        <v>3072117.47</v>
      </c>
      <c r="F116" s="78">
        <f>F117+F124</f>
        <v>3769800</v>
      </c>
      <c r="G116" s="78">
        <f>G117+G124</f>
        <v>1895271.79</v>
      </c>
      <c r="H116" s="305">
        <f t="shared" si="1"/>
        <v>61.692686184945913</v>
      </c>
      <c r="I116" s="306">
        <f t="shared" si="2"/>
        <v>50.275128388773936</v>
      </c>
    </row>
    <row r="117" spans="1:9" ht="30.75" customHeight="1" x14ac:dyDescent="0.25">
      <c r="A117" s="462">
        <v>31</v>
      </c>
      <c r="B117" s="463"/>
      <c r="C117" s="464"/>
      <c r="D117" s="332" t="s">
        <v>20</v>
      </c>
      <c r="E117" s="79">
        <f>E118+E120+E122</f>
        <v>3021649.91</v>
      </c>
      <c r="F117" s="79">
        <f t="shared" ref="F117:H117" si="48">F118+F120+F122</f>
        <v>3769800</v>
      </c>
      <c r="G117" s="79">
        <f t="shared" si="48"/>
        <v>1895271.79</v>
      </c>
      <c r="H117" s="358">
        <f t="shared" si="48"/>
        <v>177.28487830385885</v>
      </c>
      <c r="I117" s="306">
        <f t="shared" si="2"/>
        <v>50.275128388773936</v>
      </c>
    </row>
    <row r="118" spans="1:9" ht="30.75" customHeight="1" x14ac:dyDescent="0.25">
      <c r="A118" s="435">
        <v>311</v>
      </c>
      <c r="B118" s="436"/>
      <c r="C118" s="437"/>
      <c r="D118" s="334" t="s">
        <v>120</v>
      </c>
      <c r="E118" s="78">
        <f>E119</f>
        <v>2496329.4500000002</v>
      </c>
      <c r="F118" s="78">
        <f t="shared" ref="F118:H118" si="49">F119</f>
        <v>3120000</v>
      </c>
      <c r="G118" s="78">
        <f t="shared" si="49"/>
        <v>1577297.44</v>
      </c>
      <c r="H118" s="359">
        <f t="shared" si="49"/>
        <v>63.184666591182506</v>
      </c>
      <c r="I118" s="306">
        <f t="shared" si="2"/>
        <v>50.554405128205126</v>
      </c>
    </row>
    <row r="119" spans="1:9" ht="30.75" customHeight="1" x14ac:dyDescent="0.25">
      <c r="A119" s="435">
        <v>3111</v>
      </c>
      <c r="B119" s="436"/>
      <c r="C119" s="437"/>
      <c r="D119" s="334" t="s">
        <v>121</v>
      </c>
      <c r="E119" s="78">
        <v>2496329.4500000002</v>
      </c>
      <c r="F119" s="78">
        <v>3120000</v>
      </c>
      <c r="G119" s="78">
        <v>1577297.44</v>
      </c>
      <c r="H119" s="305">
        <f t="shared" si="1"/>
        <v>63.184666591182506</v>
      </c>
      <c r="I119" s="306">
        <f t="shared" si="2"/>
        <v>50.554405128205126</v>
      </c>
    </row>
    <row r="120" spans="1:9" ht="30.75" customHeight="1" x14ac:dyDescent="0.25">
      <c r="A120" s="435">
        <v>312</v>
      </c>
      <c r="B120" s="436"/>
      <c r="C120" s="437"/>
      <c r="D120" s="334" t="s">
        <v>122</v>
      </c>
      <c r="E120" s="78">
        <f>E121</f>
        <v>113552.81</v>
      </c>
      <c r="F120" s="78">
        <f t="shared" ref="F120:G120" si="50">F121</f>
        <v>135000</v>
      </c>
      <c r="G120" s="78">
        <f t="shared" si="50"/>
        <v>57822.01</v>
      </c>
      <c r="H120" s="305">
        <f t="shared" si="1"/>
        <v>50.920809445402547</v>
      </c>
      <c r="I120" s="306">
        <f t="shared" si="2"/>
        <v>42.831118518518515</v>
      </c>
    </row>
    <row r="121" spans="1:9" ht="30.75" customHeight="1" x14ac:dyDescent="0.25">
      <c r="A121" s="435">
        <v>3121</v>
      </c>
      <c r="B121" s="436"/>
      <c r="C121" s="437"/>
      <c r="D121" s="334" t="s">
        <v>122</v>
      </c>
      <c r="E121" s="78">
        <v>113552.81</v>
      </c>
      <c r="F121" s="78">
        <v>135000</v>
      </c>
      <c r="G121" s="78">
        <v>57822.01</v>
      </c>
      <c r="H121" s="305">
        <f t="shared" si="1"/>
        <v>50.920809445402547</v>
      </c>
      <c r="I121" s="306">
        <f t="shared" si="2"/>
        <v>42.831118518518515</v>
      </c>
    </row>
    <row r="122" spans="1:9" ht="30.75" customHeight="1" x14ac:dyDescent="0.25">
      <c r="A122" s="435">
        <v>313</v>
      </c>
      <c r="B122" s="436"/>
      <c r="C122" s="437"/>
      <c r="D122" s="334" t="s">
        <v>123</v>
      </c>
      <c r="E122" s="78">
        <f>E123</f>
        <v>411767.65</v>
      </c>
      <c r="F122" s="78">
        <f t="shared" ref="F122:G122" si="51">F123</f>
        <v>514800</v>
      </c>
      <c r="G122" s="78">
        <f t="shared" si="51"/>
        <v>260152.34</v>
      </c>
      <c r="H122" s="305">
        <f t="shared" si="1"/>
        <v>63.179402267273787</v>
      </c>
      <c r="I122" s="306">
        <f t="shared" si="2"/>
        <v>50.534642579642572</v>
      </c>
    </row>
    <row r="123" spans="1:9" ht="30.75" customHeight="1" x14ac:dyDescent="0.25">
      <c r="A123" s="435">
        <v>3132</v>
      </c>
      <c r="B123" s="436"/>
      <c r="C123" s="437"/>
      <c r="D123" s="334" t="s">
        <v>124</v>
      </c>
      <c r="E123" s="78">
        <v>411767.65</v>
      </c>
      <c r="F123" s="78">
        <v>514800</v>
      </c>
      <c r="G123" s="78">
        <v>260152.34</v>
      </c>
      <c r="H123" s="305">
        <f t="shared" si="1"/>
        <v>63.179402267273787</v>
      </c>
      <c r="I123" s="306">
        <f t="shared" si="2"/>
        <v>50.534642579642572</v>
      </c>
    </row>
    <row r="124" spans="1:9" ht="30.75" customHeight="1" x14ac:dyDescent="0.25">
      <c r="A124" s="462">
        <v>32</v>
      </c>
      <c r="B124" s="463"/>
      <c r="C124" s="464"/>
      <c r="D124" s="332" t="s">
        <v>29</v>
      </c>
      <c r="E124" s="79">
        <f>SUM(E125:E129)</f>
        <v>50467.56</v>
      </c>
      <c r="F124" s="79">
        <f t="shared" ref="F124:G124" si="52">SUM(F125:F129)</f>
        <v>0</v>
      </c>
      <c r="G124" s="79">
        <f t="shared" si="52"/>
        <v>0</v>
      </c>
      <c r="H124" s="305">
        <f t="shared" si="1"/>
        <v>0</v>
      </c>
      <c r="I124" s="306" t="e">
        <f t="shared" si="2"/>
        <v>#DIV/0!</v>
      </c>
    </row>
    <row r="125" spans="1:9" ht="30.75" customHeight="1" x14ac:dyDescent="0.25">
      <c r="A125" s="435">
        <v>3211</v>
      </c>
      <c r="B125" s="436"/>
      <c r="C125" s="437"/>
      <c r="D125" s="331" t="s">
        <v>126</v>
      </c>
      <c r="E125" s="78">
        <v>570.20000000000005</v>
      </c>
      <c r="F125" s="78">
        <v>0</v>
      </c>
      <c r="G125" s="78">
        <v>0</v>
      </c>
      <c r="H125" s="305">
        <f t="shared" si="1"/>
        <v>0</v>
      </c>
      <c r="I125" s="306" t="e">
        <f t="shared" si="2"/>
        <v>#DIV/0!</v>
      </c>
    </row>
    <row r="126" spans="1:9" ht="30.75" customHeight="1" x14ac:dyDescent="0.25">
      <c r="A126" s="435">
        <v>3212</v>
      </c>
      <c r="B126" s="436"/>
      <c r="C126" s="437"/>
      <c r="D126" s="334" t="s">
        <v>127</v>
      </c>
      <c r="E126" s="78">
        <v>43630.51</v>
      </c>
      <c r="F126" s="78">
        <v>0</v>
      </c>
      <c r="G126" s="78">
        <v>0</v>
      </c>
      <c r="H126" s="305">
        <f t="shared" si="1"/>
        <v>0</v>
      </c>
      <c r="I126" s="306" t="e">
        <f t="shared" si="2"/>
        <v>#DIV/0!</v>
      </c>
    </row>
    <row r="127" spans="1:9" ht="30.75" customHeight="1" x14ac:dyDescent="0.25">
      <c r="A127" s="435">
        <v>3213</v>
      </c>
      <c r="B127" s="436"/>
      <c r="C127" s="437"/>
      <c r="D127" s="334" t="s">
        <v>128</v>
      </c>
      <c r="E127" s="78">
        <v>162.5</v>
      </c>
      <c r="F127" s="78">
        <v>0</v>
      </c>
      <c r="G127" s="78">
        <v>0</v>
      </c>
      <c r="H127" s="305">
        <f t="shared" si="1"/>
        <v>0</v>
      </c>
      <c r="I127" s="306" t="e">
        <f t="shared" si="2"/>
        <v>#DIV/0!</v>
      </c>
    </row>
    <row r="128" spans="1:9" ht="30.75" customHeight="1" x14ac:dyDescent="0.25">
      <c r="A128" s="435">
        <v>3291</v>
      </c>
      <c r="B128" s="436"/>
      <c r="C128" s="437"/>
      <c r="D128" s="334" t="s">
        <v>246</v>
      </c>
      <c r="E128" s="78">
        <v>140.35</v>
      </c>
      <c r="F128" s="78">
        <v>0</v>
      </c>
      <c r="G128" s="78">
        <v>0</v>
      </c>
      <c r="H128" s="305">
        <f t="shared" si="1"/>
        <v>0</v>
      </c>
      <c r="I128" s="306" t="e">
        <f t="shared" si="2"/>
        <v>#DIV/0!</v>
      </c>
    </row>
    <row r="129" spans="1:9" ht="30.75" customHeight="1" x14ac:dyDescent="0.25">
      <c r="A129" s="435">
        <v>3295</v>
      </c>
      <c r="B129" s="436"/>
      <c r="C129" s="437"/>
      <c r="D129" s="335" t="s">
        <v>204</v>
      </c>
      <c r="E129" s="78">
        <v>5964</v>
      </c>
      <c r="F129" s="78">
        <v>0</v>
      </c>
      <c r="G129" s="78">
        <v>0</v>
      </c>
      <c r="H129" s="305">
        <f t="shared" si="1"/>
        <v>0</v>
      </c>
      <c r="I129" s="306" t="e">
        <f t="shared" si="2"/>
        <v>#DIV/0!</v>
      </c>
    </row>
    <row r="130" spans="1:9" s="3" customFormat="1" ht="30.75" hidden="1" customHeight="1" x14ac:dyDescent="0.25">
      <c r="A130" s="471" t="s">
        <v>221</v>
      </c>
      <c r="B130" s="472"/>
      <c r="C130" s="473"/>
      <c r="D130" s="341" t="s">
        <v>220</v>
      </c>
      <c r="E130" s="77">
        <f>E131</f>
        <v>0</v>
      </c>
      <c r="F130" s="77">
        <v>0</v>
      </c>
      <c r="G130" s="77">
        <f>G131</f>
        <v>0</v>
      </c>
      <c r="H130" s="305" t="e">
        <f t="shared" si="1"/>
        <v>#DIV/0!</v>
      </c>
      <c r="I130" s="306" t="e">
        <f t="shared" si="2"/>
        <v>#DIV/0!</v>
      </c>
    </row>
    <row r="131" spans="1:9" ht="30.75" hidden="1" customHeight="1" x14ac:dyDescent="0.25">
      <c r="A131" s="475">
        <v>3</v>
      </c>
      <c r="B131" s="476"/>
      <c r="C131" s="477"/>
      <c r="D131" s="342" t="s">
        <v>19</v>
      </c>
      <c r="E131" s="78">
        <v>0</v>
      </c>
      <c r="F131" s="78"/>
      <c r="G131" s="78">
        <v>0</v>
      </c>
      <c r="H131" s="305" t="e">
        <f t="shared" si="1"/>
        <v>#DIV/0!</v>
      </c>
      <c r="I131" s="306" t="e">
        <f t="shared" si="2"/>
        <v>#DIV/0!</v>
      </c>
    </row>
    <row r="132" spans="1:9" ht="30.75" hidden="1" customHeight="1" x14ac:dyDescent="0.25">
      <c r="A132" s="475">
        <v>31</v>
      </c>
      <c r="B132" s="476"/>
      <c r="C132" s="477"/>
      <c r="D132" s="343" t="s">
        <v>206</v>
      </c>
      <c r="E132" s="79">
        <v>0</v>
      </c>
      <c r="F132" s="79">
        <v>0</v>
      </c>
      <c r="G132" s="79">
        <v>0</v>
      </c>
      <c r="H132" s="305" t="e">
        <f t="shared" ref="H132:H196" si="53">(G132/E132)*100</f>
        <v>#DIV/0!</v>
      </c>
      <c r="I132" s="306" t="e">
        <f t="shared" ref="I132:I196" si="54">(G132/F132)*100</f>
        <v>#DIV/0!</v>
      </c>
    </row>
    <row r="133" spans="1:9" ht="30.75" hidden="1" customHeight="1" x14ac:dyDescent="0.25">
      <c r="A133" s="435">
        <v>311</v>
      </c>
      <c r="B133" s="436"/>
      <c r="C133" s="437"/>
      <c r="D133" s="334" t="s">
        <v>214</v>
      </c>
      <c r="E133" s="78">
        <v>0</v>
      </c>
      <c r="F133" s="78"/>
      <c r="G133" s="78">
        <v>0</v>
      </c>
      <c r="H133" s="305" t="e">
        <f t="shared" si="53"/>
        <v>#DIV/0!</v>
      </c>
      <c r="I133" s="306" t="e">
        <f t="shared" si="54"/>
        <v>#DIV/0!</v>
      </c>
    </row>
    <row r="134" spans="1:9" ht="30.75" hidden="1" customHeight="1" x14ac:dyDescent="0.25">
      <c r="A134" s="435">
        <v>3111</v>
      </c>
      <c r="B134" s="436"/>
      <c r="C134" s="437"/>
      <c r="D134" s="334" t="s">
        <v>215</v>
      </c>
      <c r="E134" s="78">
        <v>0</v>
      </c>
      <c r="F134" s="78"/>
      <c r="G134" s="78">
        <v>0</v>
      </c>
      <c r="H134" s="305" t="e">
        <f t="shared" si="53"/>
        <v>#DIV/0!</v>
      </c>
      <c r="I134" s="306" t="e">
        <f t="shared" si="54"/>
        <v>#DIV/0!</v>
      </c>
    </row>
    <row r="135" spans="1:9" ht="30.75" hidden="1" customHeight="1" x14ac:dyDescent="0.25">
      <c r="A135" s="435">
        <v>312</v>
      </c>
      <c r="B135" s="436"/>
      <c r="C135" s="437"/>
      <c r="D135" s="334" t="s">
        <v>216</v>
      </c>
      <c r="E135" s="78">
        <v>0</v>
      </c>
      <c r="F135" s="78"/>
      <c r="G135" s="78">
        <v>0</v>
      </c>
      <c r="H135" s="305" t="e">
        <f t="shared" si="53"/>
        <v>#DIV/0!</v>
      </c>
      <c r="I135" s="306" t="e">
        <f t="shared" si="54"/>
        <v>#DIV/0!</v>
      </c>
    </row>
    <row r="136" spans="1:9" ht="30.75" hidden="1" customHeight="1" x14ac:dyDescent="0.25">
      <c r="A136" s="435">
        <v>313</v>
      </c>
      <c r="B136" s="436"/>
      <c r="C136" s="437"/>
      <c r="D136" s="334" t="s">
        <v>123</v>
      </c>
      <c r="E136" s="78">
        <f>E137</f>
        <v>0</v>
      </c>
      <c r="F136" s="78"/>
      <c r="G136" s="78">
        <v>0</v>
      </c>
      <c r="H136" s="305" t="e">
        <f t="shared" si="53"/>
        <v>#DIV/0!</v>
      </c>
      <c r="I136" s="306" t="e">
        <f t="shared" si="54"/>
        <v>#DIV/0!</v>
      </c>
    </row>
    <row r="137" spans="1:9" ht="30.75" hidden="1" customHeight="1" x14ac:dyDescent="0.25">
      <c r="A137" s="435">
        <v>3132</v>
      </c>
      <c r="B137" s="436"/>
      <c r="C137" s="437"/>
      <c r="D137" s="334" t="s">
        <v>217</v>
      </c>
      <c r="E137" s="78">
        <v>0</v>
      </c>
      <c r="F137" s="78"/>
      <c r="G137" s="78">
        <v>0</v>
      </c>
      <c r="H137" s="305" t="e">
        <f t="shared" si="53"/>
        <v>#DIV/0!</v>
      </c>
      <c r="I137" s="306" t="e">
        <f t="shared" si="54"/>
        <v>#DIV/0!</v>
      </c>
    </row>
    <row r="138" spans="1:9" ht="30.75" hidden="1" customHeight="1" x14ac:dyDescent="0.25">
      <c r="A138" s="462">
        <v>32</v>
      </c>
      <c r="B138" s="463"/>
      <c r="C138" s="464"/>
      <c r="D138" s="332" t="s">
        <v>29</v>
      </c>
      <c r="E138" s="79">
        <f>SUM(E139:E139)</f>
        <v>0</v>
      </c>
      <c r="F138" s="79">
        <v>0</v>
      </c>
      <c r="G138" s="79">
        <v>0</v>
      </c>
      <c r="H138" s="305" t="e">
        <f t="shared" si="53"/>
        <v>#DIV/0!</v>
      </c>
      <c r="I138" s="306" t="e">
        <f t="shared" si="54"/>
        <v>#DIV/0!</v>
      </c>
    </row>
    <row r="139" spans="1:9" ht="30.75" hidden="1" customHeight="1" x14ac:dyDescent="0.25">
      <c r="A139" s="435">
        <v>3212</v>
      </c>
      <c r="B139" s="436"/>
      <c r="C139" s="437"/>
      <c r="D139" s="334" t="s">
        <v>218</v>
      </c>
      <c r="E139" s="78">
        <v>0</v>
      </c>
      <c r="F139" s="78"/>
      <c r="G139" s="78">
        <v>0</v>
      </c>
      <c r="H139" s="305" t="e">
        <f t="shared" si="53"/>
        <v>#DIV/0!</v>
      </c>
      <c r="I139" s="306" t="e">
        <f t="shared" si="54"/>
        <v>#DIV/0!</v>
      </c>
    </row>
    <row r="140" spans="1:9" ht="30.75" customHeight="1" x14ac:dyDescent="0.25">
      <c r="A140" s="471" t="s">
        <v>229</v>
      </c>
      <c r="B140" s="472"/>
      <c r="C140" s="473"/>
      <c r="D140" s="341" t="s">
        <v>230</v>
      </c>
      <c r="E140" s="77">
        <f t="shared" ref="E140:F140" si="55">E141</f>
        <v>19044.59</v>
      </c>
      <c r="F140" s="77">
        <f t="shared" si="55"/>
        <v>0</v>
      </c>
      <c r="G140" s="77">
        <f>G141</f>
        <v>0</v>
      </c>
      <c r="H140" s="305">
        <f t="shared" si="53"/>
        <v>0</v>
      </c>
      <c r="I140" s="306" t="e">
        <f t="shared" si="54"/>
        <v>#DIV/0!</v>
      </c>
    </row>
    <row r="141" spans="1:9" ht="30.75" customHeight="1" x14ac:dyDescent="0.25">
      <c r="A141" s="475">
        <v>3</v>
      </c>
      <c r="B141" s="476"/>
      <c r="C141" s="477"/>
      <c r="D141" s="342" t="s">
        <v>19</v>
      </c>
      <c r="E141" s="78">
        <f t="shared" ref="E141:F141" si="56">E142+E148</f>
        <v>19044.59</v>
      </c>
      <c r="F141" s="78">
        <f t="shared" si="56"/>
        <v>0</v>
      </c>
      <c r="G141" s="78">
        <f>G142+G148</f>
        <v>0</v>
      </c>
      <c r="H141" s="305">
        <f t="shared" si="53"/>
        <v>0</v>
      </c>
      <c r="I141" s="306" t="e">
        <f t="shared" si="54"/>
        <v>#DIV/0!</v>
      </c>
    </row>
    <row r="142" spans="1:9" ht="30.75" customHeight="1" x14ac:dyDescent="0.25">
      <c r="A142" s="475">
        <v>31</v>
      </c>
      <c r="B142" s="476"/>
      <c r="C142" s="477"/>
      <c r="D142" s="343" t="s">
        <v>206</v>
      </c>
      <c r="E142" s="79">
        <f t="shared" ref="E142:F142" si="57">SUM(E143+E145+E146)</f>
        <v>18635.53</v>
      </c>
      <c r="F142" s="79">
        <f t="shared" si="57"/>
        <v>0</v>
      </c>
      <c r="G142" s="79">
        <f>SUM(G143+G145+G146)</f>
        <v>0</v>
      </c>
      <c r="H142" s="305">
        <f t="shared" si="53"/>
        <v>0</v>
      </c>
      <c r="I142" s="306" t="e">
        <f t="shared" si="54"/>
        <v>#DIV/0!</v>
      </c>
    </row>
    <row r="143" spans="1:9" ht="30.75" customHeight="1" x14ac:dyDescent="0.25">
      <c r="A143" s="435">
        <v>311</v>
      </c>
      <c r="B143" s="436"/>
      <c r="C143" s="437"/>
      <c r="D143" s="334" t="s">
        <v>214</v>
      </c>
      <c r="E143" s="78">
        <f t="shared" ref="E143:F143" si="58">E144</f>
        <v>15996.13</v>
      </c>
      <c r="F143" s="78">
        <f t="shared" si="58"/>
        <v>0</v>
      </c>
      <c r="G143" s="78">
        <f>G144</f>
        <v>0</v>
      </c>
      <c r="H143" s="305">
        <f t="shared" si="53"/>
        <v>0</v>
      </c>
      <c r="I143" s="306" t="e">
        <f t="shared" si="54"/>
        <v>#DIV/0!</v>
      </c>
    </row>
    <row r="144" spans="1:9" ht="30.75" customHeight="1" x14ac:dyDescent="0.25">
      <c r="A144" s="435">
        <v>3111</v>
      </c>
      <c r="B144" s="436"/>
      <c r="C144" s="437"/>
      <c r="D144" s="334" t="s">
        <v>215</v>
      </c>
      <c r="E144" s="78">
        <v>15996.13</v>
      </c>
      <c r="F144" s="78">
        <v>0</v>
      </c>
      <c r="G144" s="78">
        <v>0</v>
      </c>
      <c r="H144" s="305">
        <f t="shared" si="53"/>
        <v>0</v>
      </c>
      <c r="I144" s="306" t="e">
        <f t="shared" si="54"/>
        <v>#DIV/0!</v>
      </c>
    </row>
    <row r="145" spans="1:9" ht="30.75" customHeight="1" x14ac:dyDescent="0.25">
      <c r="A145" s="435">
        <v>312</v>
      </c>
      <c r="B145" s="436"/>
      <c r="C145" s="437"/>
      <c r="D145" s="334" t="s">
        <v>216</v>
      </c>
      <c r="E145" s="78">
        <v>0</v>
      </c>
      <c r="F145" s="78">
        <v>0</v>
      </c>
      <c r="G145" s="78">
        <v>0</v>
      </c>
      <c r="H145" s="305" t="e">
        <f t="shared" si="53"/>
        <v>#DIV/0!</v>
      </c>
      <c r="I145" s="306" t="e">
        <f t="shared" si="54"/>
        <v>#DIV/0!</v>
      </c>
    </row>
    <row r="146" spans="1:9" ht="30.75" customHeight="1" x14ac:dyDescent="0.25">
      <c r="A146" s="435">
        <v>313</v>
      </c>
      <c r="B146" s="436"/>
      <c r="C146" s="437"/>
      <c r="D146" s="334" t="s">
        <v>123</v>
      </c>
      <c r="E146" s="78">
        <f t="shared" ref="E146" si="59">E147</f>
        <v>2639.4</v>
      </c>
      <c r="F146" s="78">
        <v>0</v>
      </c>
      <c r="G146" s="78">
        <f>G147</f>
        <v>0</v>
      </c>
      <c r="H146" s="305">
        <f t="shared" si="53"/>
        <v>0</v>
      </c>
      <c r="I146" s="306" t="e">
        <f t="shared" si="54"/>
        <v>#DIV/0!</v>
      </c>
    </row>
    <row r="147" spans="1:9" ht="30.75" customHeight="1" x14ac:dyDescent="0.25">
      <c r="A147" s="435">
        <v>3132</v>
      </c>
      <c r="B147" s="436"/>
      <c r="C147" s="437"/>
      <c r="D147" s="334" t="s">
        <v>217</v>
      </c>
      <c r="E147" s="78">
        <v>2639.4</v>
      </c>
      <c r="F147" s="78">
        <v>0</v>
      </c>
      <c r="G147" s="78">
        <v>0</v>
      </c>
      <c r="H147" s="305">
        <f t="shared" si="53"/>
        <v>0</v>
      </c>
      <c r="I147" s="306" t="e">
        <f t="shared" si="54"/>
        <v>#DIV/0!</v>
      </c>
    </row>
    <row r="148" spans="1:9" ht="30.75" customHeight="1" x14ac:dyDescent="0.25">
      <c r="A148" s="462">
        <v>32</v>
      </c>
      <c r="B148" s="463"/>
      <c r="C148" s="464"/>
      <c r="D148" s="332" t="s">
        <v>29</v>
      </c>
      <c r="E148" s="79">
        <f t="shared" ref="E148:F148" si="60">E149</f>
        <v>409.06</v>
      </c>
      <c r="F148" s="79">
        <f t="shared" si="60"/>
        <v>0</v>
      </c>
      <c r="G148" s="79">
        <f>G149</f>
        <v>0</v>
      </c>
      <c r="H148" s="305">
        <f t="shared" si="53"/>
        <v>0</v>
      </c>
      <c r="I148" s="306" t="e">
        <f t="shared" si="54"/>
        <v>#DIV/0!</v>
      </c>
    </row>
    <row r="149" spans="1:9" ht="30.75" customHeight="1" x14ac:dyDescent="0.25">
      <c r="A149" s="435">
        <v>3212</v>
      </c>
      <c r="B149" s="436"/>
      <c r="C149" s="437"/>
      <c r="D149" s="334" t="s">
        <v>218</v>
      </c>
      <c r="E149" s="78">
        <v>409.06</v>
      </c>
      <c r="F149" s="78">
        <v>0</v>
      </c>
      <c r="G149" s="78">
        <v>0</v>
      </c>
      <c r="H149" s="305">
        <f t="shared" si="53"/>
        <v>0</v>
      </c>
      <c r="I149" s="306" t="e">
        <f t="shared" si="54"/>
        <v>#DIV/0!</v>
      </c>
    </row>
    <row r="150" spans="1:9" s="3" customFormat="1" ht="30.75" customHeight="1" x14ac:dyDescent="0.25">
      <c r="A150" s="471" t="s">
        <v>205</v>
      </c>
      <c r="B150" s="472"/>
      <c r="C150" s="473"/>
      <c r="D150" s="341" t="s">
        <v>73</v>
      </c>
      <c r="E150" s="77">
        <f>E151</f>
        <v>1200</v>
      </c>
      <c r="F150" s="77">
        <v>2000</v>
      </c>
      <c r="G150" s="77">
        <f>G151</f>
        <v>0</v>
      </c>
      <c r="H150" s="305">
        <f t="shared" si="53"/>
        <v>0</v>
      </c>
      <c r="I150" s="306">
        <f t="shared" si="54"/>
        <v>0</v>
      </c>
    </row>
    <row r="151" spans="1:9" ht="30.75" customHeight="1" x14ac:dyDescent="0.25">
      <c r="A151" s="475">
        <v>3</v>
      </c>
      <c r="B151" s="476"/>
      <c r="C151" s="477"/>
      <c r="D151" s="342" t="s">
        <v>19</v>
      </c>
      <c r="E151" s="78">
        <v>1200</v>
      </c>
      <c r="F151" s="78">
        <v>2000</v>
      </c>
      <c r="G151" s="78">
        <f>G152</f>
        <v>0</v>
      </c>
      <c r="H151" s="305">
        <f t="shared" si="53"/>
        <v>0</v>
      </c>
      <c r="I151" s="306">
        <f t="shared" si="54"/>
        <v>0</v>
      </c>
    </row>
    <row r="152" spans="1:9" ht="30.75" customHeight="1" x14ac:dyDescent="0.25">
      <c r="A152" s="475">
        <v>31</v>
      </c>
      <c r="B152" s="476"/>
      <c r="C152" s="477"/>
      <c r="D152" s="343" t="s">
        <v>206</v>
      </c>
      <c r="E152" s="79">
        <f>SUM(E153)</f>
        <v>1200</v>
      </c>
      <c r="F152" s="79">
        <v>2000</v>
      </c>
      <c r="G152" s="79">
        <f>G153</f>
        <v>0</v>
      </c>
      <c r="H152" s="305">
        <f t="shared" si="53"/>
        <v>0</v>
      </c>
      <c r="I152" s="306">
        <f t="shared" si="54"/>
        <v>0</v>
      </c>
    </row>
    <row r="153" spans="1:9" ht="30.75" customHeight="1" x14ac:dyDescent="0.25">
      <c r="A153" s="435">
        <v>312</v>
      </c>
      <c r="B153" s="436"/>
      <c r="C153" s="437"/>
      <c r="D153" s="334" t="s">
        <v>216</v>
      </c>
      <c r="E153" s="78">
        <f t="shared" ref="E153:F153" si="61">E154</f>
        <v>1200</v>
      </c>
      <c r="F153" s="78">
        <f t="shared" si="61"/>
        <v>2000</v>
      </c>
      <c r="G153" s="78">
        <f>G154</f>
        <v>0</v>
      </c>
      <c r="H153" s="305">
        <f t="shared" si="53"/>
        <v>0</v>
      </c>
      <c r="I153" s="306">
        <f t="shared" si="54"/>
        <v>0</v>
      </c>
    </row>
    <row r="154" spans="1:9" ht="30.75" customHeight="1" x14ac:dyDescent="0.25">
      <c r="A154" s="435">
        <v>3121</v>
      </c>
      <c r="B154" s="436"/>
      <c r="C154" s="437"/>
      <c r="D154" s="334" t="s">
        <v>219</v>
      </c>
      <c r="E154" s="78">
        <v>1200</v>
      </c>
      <c r="F154" s="78">
        <v>2000</v>
      </c>
      <c r="G154" s="78">
        <v>0</v>
      </c>
      <c r="H154" s="305">
        <f t="shared" si="53"/>
        <v>0</v>
      </c>
      <c r="I154" s="306">
        <f t="shared" si="54"/>
        <v>0</v>
      </c>
    </row>
    <row r="155" spans="1:9" ht="30.75" customHeight="1" x14ac:dyDescent="0.25">
      <c r="A155" s="471" t="s">
        <v>228</v>
      </c>
      <c r="B155" s="472"/>
      <c r="C155" s="473"/>
      <c r="D155" s="344" t="s">
        <v>89</v>
      </c>
      <c r="E155" s="77">
        <f t="shared" ref="E155:F155" si="62">E156</f>
        <v>1222.5</v>
      </c>
      <c r="F155" s="77">
        <f t="shared" si="62"/>
        <v>0</v>
      </c>
      <c r="G155" s="77">
        <f>G156</f>
        <v>0</v>
      </c>
      <c r="H155" s="305">
        <f t="shared" si="53"/>
        <v>0</v>
      </c>
      <c r="I155" s="306" t="e">
        <f t="shared" si="54"/>
        <v>#DIV/0!</v>
      </c>
    </row>
    <row r="156" spans="1:9" ht="30.75" customHeight="1" x14ac:dyDescent="0.25">
      <c r="A156" s="150">
        <v>3</v>
      </c>
      <c r="B156" s="151"/>
      <c r="C156" s="152"/>
      <c r="D156" s="340" t="s">
        <v>19</v>
      </c>
      <c r="E156" s="78">
        <f t="shared" ref="E156:F156" si="63">SUM(E157:E158)</f>
        <v>1222.5</v>
      </c>
      <c r="F156" s="78">
        <f t="shared" si="63"/>
        <v>0</v>
      </c>
      <c r="G156" s="78">
        <v>0</v>
      </c>
      <c r="H156" s="305">
        <f t="shared" si="53"/>
        <v>0</v>
      </c>
      <c r="I156" s="306" t="e">
        <f t="shared" si="54"/>
        <v>#DIV/0!</v>
      </c>
    </row>
    <row r="157" spans="1:9" ht="30.75" customHeight="1" x14ac:dyDescent="0.25">
      <c r="A157" s="150">
        <v>31</v>
      </c>
      <c r="B157" s="151"/>
      <c r="C157" s="152"/>
      <c r="D157" s="340" t="s">
        <v>20</v>
      </c>
      <c r="E157" s="78">
        <v>0</v>
      </c>
      <c r="F157" s="78">
        <v>0</v>
      </c>
      <c r="G157" s="78">
        <v>0</v>
      </c>
      <c r="H157" s="305" t="e">
        <f t="shared" si="53"/>
        <v>#DIV/0!</v>
      </c>
      <c r="I157" s="306" t="e">
        <f t="shared" si="54"/>
        <v>#DIV/0!</v>
      </c>
    </row>
    <row r="158" spans="1:9" ht="30.75" customHeight="1" x14ac:dyDescent="0.25">
      <c r="A158" s="150">
        <v>32</v>
      </c>
      <c r="B158" s="151"/>
      <c r="C158" s="152"/>
      <c r="D158" s="340" t="s">
        <v>270</v>
      </c>
      <c r="E158" s="78">
        <v>1222.5</v>
      </c>
      <c r="F158" s="78">
        <v>0</v>
      </c>
      <c r="G158" s="78">
        <v>0</v>
      </c>
      <c r="H158" s="305">
        <f t="shared" si="53"/>
        <v>0</v>
      </c>
      <c r="I158" s="306" t="e">
        <f t="shared" si="54"/>
        <v>#DIV/0!</v>
      </c>
    </row>
    <row r="159" spans="1:9" s="4" customFormat="1" ht="30.75" customHeight="1" x14ac:dyDescent="0.25">
      <c r="A159" s="471" t="s">
        <v>276</v>
      </c>
      <c r="B159" s="472"/>
      <c r="C159" s="473"/>
      <c r="D159" s="345" t="s">
        <v>275</v>
      </c>
      <c r="E159" s="77">
        <f>E160</f>
        <v>2169.0300000000002</v>
      </c>
      <c r="F159" s="77">
        <f t="shared" ref="F159:G159" si="64">F160</f>
        <v>0</v>
      </c>
      <c r="G159" s="77">
        <f t="shared" si="64"/>
        <v>0</v>
      </c>
      <c r="H159" s="305">
        <f t="shared" si="53"/>
        <v>0</v>
      </c>
      <c r="I159" s="306" t="e">
        <f t="shared" si="54"/>
        <v>#DIV/0!</v>
      </c>
    </row>
    <row r="160" spans="1:9" s="4" customFormat="1" ht="30.75" customHeight="1" x14ac:dyDescent="0.25">
      <c r="A160" s="297"/>
      <c r="B160" s="85"/>
      <c r="C160" s="298">
        <v>3</v>
      </c>
      <c r="D160" s="346" t="s">
        <v>19</v>
      </c>
      <c r="E160" s="299">
        <f t="shared" ref="E160:F160" si="65">E161</f>
        <v>2169.0300000000002</v>
      </c>
      <c r="F160" s="299">
        <f t="shared" si="65"/>
        <v>0</v>
      </c>
      <c r="G160" s="299">
        <f>G161</f>
        <v>0</v>
      </c>
      <c r="H160" s="305">
        <f t="shared" si="53"/>
        <v>0</v>
      </c>
      <c r="I160" s="306" t="e">
        <f t="shared" si="54"/>
        <v>#DIV/0!</v>
      </c>
    </row>
    <row r="161" spans="1:10" s="4" customFormat="1" ht="30.75" customHeight="1" x14ac:dyDescent="0.25">
      <c r="A161" s="441">
        <v>31</v>
      </c>
      <c r="B161" s="442"/>
      <c r="C161" s="443"/>
      <c r="D161" s="347" t="s">
        <v>20</v>
      </c>
      <c r="E161" s="84">
        <f t="shared" ref="E161:F161" si="66">E162</f>
        <v>2169.0300000000002</v>
      </c>
      <c r="F161" s="84">
        <f t="shared" si="66"/>
        <v>0</v>
      </c>
      <c r="G161" s="84">
        <f>G162</f>
        <v>0</v>
      </c>
      <c r="H161" s="305">
        <f t="shared" si="53"/>
        <v>0</v>
      </c>
      <c r="I161" s="306" t="e">
        <f t="shared" si="54"/>
        <v>#DIV/0!</v>
      </c>
    </row>
    <row r="162" spans="1:10" s="4" customFormat="1" ht="30.75" customHeight="1" x14ac:dyDescent="0.25">
      <c r="A162" s="441">
        <v>312</v>
      </c>
      <c r="B162" s="442"/>
      <c r="C162" s="443"/>
      <c r="D162" s="347" t="s">
        <v>268</v>
      </c>
      <c r="E162" s="84">
        <v>2169.0300000000002</v>
      </c>
      <c r="F162" s="84">
        <v>0</v>
      </c>
      <c r="G162" s="84">
        <f>G163</f>
        <v>0</v>
      </c>
      <c r="H162" s="305">
        <f t="shared" si="53"/>
        <v>0</v>
      </c>
      <c r="I162" s="306" t="e">
        <f t="shared" si="54"/>
        <v>#DIV/0!</v>
      </c>
    </row>
    <row r="163" spans="1:10" s="4" customFormat="1" ht="30.75" customHeight="1" x14ac:dyDescent="0.25">
      <c r="A163" s="441">
        <v>3121</v>
      </c>
      <c r="B163" s="442"/>
      <c r="C163" s="443"/>
      <c r="D163" s="347" t="s">
        <v>268</v>
      </c>
      <c r="E163" s="84">
        <v>2169.0300000000002</v>
      </c>
      <c r="F163" s="84">
        <v>0</v>
      </c>
      <c r="G163" s="84">
        <v>0</v>
      </c>
      <c r="H163" s="305">
        <f t="shared" si="53"/>
        <v>0</v>
      </c>
      <c r="I163" s="306" t="e">
        <f t="shared" si="54"/>
        <v>#DIV/0!</v>
      </c>
    </row>
    <row r="164" spans="1:10" ht="30.75" customHeight="1" x14ac:dyDescent="0.25">
      <c r="A164" s="453">
        <v>32</v>
      </c>
      <c r="B164" s="454"/>
      <c r="C164" s="455"/>
      <c r="D164" s="331" t="s">
        <v>29</v>
      </c>
      <c r="E164" s="78">
        <v>0</v>
      </c>
      <c r="F164" s="78">
        <v>0</v>
      </c>
      <c r="G164" s="78">
        <v>0</v>
      </c>
      <c r="H164" s="305" t="e">
        <f t="shared" si="53"/>
        <v>#DIV/0!</v>
      </c>
      <c r="I164" s="306" t="e">
        <f t="shared" si="54"/>
        <v>#DIV/0!</v>
      </c>
    </row>
    <row r="165" spans="1:10" ht="30.75" customHeight="1" x14ac:dyDescent="0.25">
      <c r="A165" s="478" t="s">
        <v>231</v>
      </c>
      <c r="B165" s="479"/>
      <c r="C165" s="480"/>
      <c r="D165" s="348" t="s">
        <v>49</v>
      </c>
      <c r="E165" s="164">
        <v>0</v>
      </c>
      <c r="F165" s="164">
        <v>0</v>
      </c>
      <c r="G165" s="77">
        <f>G166</f>
        <v>0</v>
      </c>
      <c r="H165" s="305" t="e">
        <f t="shared" si="53"/>
        <v>#DIV/0!</v>
      </c>
      <c r="I165" s="306" t="e">
        <f t="shared" si="54"/>
        <v>#DIV/0!</v>
      </c>
    </row>
    <row r="166" spans="1:10" ht="30.75" customHeight="1" x14ac:dyDescent="0.25">
      <c r="A166" s="289">
        <v>3</v>
      </c>
      <c r="B166" s="290"/>
      <c r="C166" s="291"/>
      <c r="D166" s="340" t="s">
        <v>19</v>
      </c>
      <c r="E166" s="78">
        <v>0</v>
      </c>
      <c r="F166" s="78">
        <v>0</v>
      </c>
      <c r="G166" s="78">
        <f>SUM(G167+G168)</f>
        <v>0</v>
      </c>
      <c r="H166" s="305" t="e">
        <f t="shared" si="53"/>
        <v>#DIV/0!</v>
      </c>
      <c r="I166" s="306" t="e">
        <f t="shared" si="54"/>
        <v>#DIV/0!</v>
      </c>
    </row>
    <row r="167" spans="1:10" ht="30.75" customHeight="1" x14ac:dyDescent="0.25">
      <c r="A167" s="289">
        <v>31</v>
      </c>
      <c r="B167" s="290"/>
      <c r="C167" s="291"/>
      <c r="D167" s="340" t="s">
        <v>20</v>
      </c>
      <c r="E167" s="78">
        <v>0</v>
      </c>
      <c r="F167" s="78">
        <v>0</v>
      </c>
      <c r="G167" s="78">
        <v>0</v>
      </c>
      <c r="H167" s="305" t="e">
        <f t="shared" si="53"/>
        <v>#DIV/0!</v>
      </c>
      <c r="I167" s="306" t="e">
        <f t="shared" si="54"/>
        <v>#DIV/0!</v>
      </c>
    </row>
    <row r="168" spans="1:10" ht="30.75" customHeight="1" x14ac:dyDescent="0.25">
      <c r="A168" s="289">
        <v>32</v>
      </c>
      <c r="B168" s="290"/>
      <c r="C168" s="291"/>
      <c r="D168" s="340" t="s">
        <v>29</v>
      </c>
      <c r="E168" s="78">
        <v>0</v>
      </c>
      <c r="F168" s="78">
        <v>0</v>
      </c>
      <c r="G168" s="78">
        <f>G169</f>
        <v>0</v>
      </c>
      <c r="H168" s="305" t="e">
        <f t="shared" si="53"/>
        <v>#DIV/0!</v>
      </c>
      <c r="I168" s="306" t="e">
        <f t="shared" si="54"/>
        <v>#DIV/0!</v>
      </c>
    </row>
    <row r="169" spans="1:10" ht="30.75" customHeight="1" x14ac:dyDescent="0.25">
      <c r="A169" s="289">
        <v>3211</v>
      </c>
      <c r="B169" s="290"/>
      <c r="C169" s="291"/>
      <c r="D169" s="340" t="s">
        <v>249</v>
      </c>
      <c r="E169" s="78">
        <v>0</v>
      </c>
      <c r="F169" s="78">
        <v>0</v>
      </c>
      <c r="G169" s="78">
        <v>0</v>
      </c>
      <c r="H169" s="305" t="e">
        <f t="shared" si="53"/>
        <v>#DIV/0!</v>
      </c>
      <c r="I169" s="306" t="e">
        <f t="shared" si="54"/>
        <v>#DIV/0!</v>
      </c>
    </row>
    <row r="170" spans="1:10" ht="30.75" customHeight="1" x14ac:dyDescent="0.25">
      <c r="A170" s="478" t="s">
        <v>250</v>
      </c>
      <c r="B170" s="479"/>
      <c r="C170" s="480"/>
      <c r="D170" s="348" t="s">
        <v>251</v>
      </c>
      <c r="E170" s="164">
        <v>0</v>
      </c>
      <c r="F170" s="164">
        <v>0</v>
      </c>
      <c r="G170" s="77">
        <f>G171</f>
        <v>0</v>
      </c>
      <c r="H170" s="305" t="e">
        <f t="shared" si="53"/>
        <v>#DIV/0!</v>
      </c>
      <c r="I170" s="306" t="e">
        <f t="shared" si="54"/>
        <v>#DIV/0!</v>
      </c>
    </row>
    <row r="171" spans="1:10" ht="30.75" customHeight="1" x14ac:dyDescent="0.25">
      <c r="A171" s="180">
        <v>3</v>
      </c>
      <c r="B171" s="181"/>
      <c r="C171" s="182"/>
      <c r="D171" s="340" t="s">
        <v>19</v>
      </c>
      <c r="E171" s="78">
        <v>0</v>
      </c>
      <c r="F171" s="78">
        <v>0</v>
      </c>
      <c r="G171" s="78">
        <f>SUM(G172:G173)</f>
        <v>0</v>
      </c>
      <c r="H171" s="305" t="e">
        <f t="shared" si="53"/>
        <v>#DIV/0!</v>
      </c>
      <c r="I171" s="306" t="e">
        <f t="shared" si="54"/>
        <v>#DIV/0!</v>
      </c>
    </row>
    <row r="172" spans="1:10" ht="30.75" customHeight="1" x14ac:dyDescent="0.25">
      <c r="A172" s="180">
        <v>31</v>
      </c>
      <c r="B172" s="181"/>
      <c r="C172" s="182"/>
      <c r="D172" s="340" t="s">
        <v>20</v>
      </c>
      <c r="E172" s="78">
        <v>0</v>
      </c>
      <c r="F172" s="78">
        <v>0</v>
      </c>
      <c r="G172" s="78">
        <v>0</v>
      </c>
      <c r="H172" s="305" t="e">
        <f t="shared" si="53"/>
        <v>#DIV/0!</v>
      </c>
      <c r="I172" s="306" t="e">
        <f t="shared" si="54"/>
        <v>#DIV/0!</v>
      </c>
    </row>
    <row r="173" spans="1:10" ht="30.75" customHeight="1" x14ac:dyDescent="0.25">
      <c r="A173" s="180">
        <v>32</v>
      </c>
      <c r="B173" s="181"/>
      <c r="C173" s="182"/>
      <c r="D173" s="340" t="s">
        <v>29</v>
      </c>
      <c r="E173" s="78">
        <v>0</v>
      </c>
      <c r="F173" s="78">
        <v>0</v>
      </c>
      <c r="G173" s="78">
        <f>G174</f>
        <v>0</v>
      </c>
      <c r="H173" s="305" t="e">
        <f t="shared" si="53"/>
        <v>#DIV/0!</v>
      </c>
      <c r="I173" s="306" t="e">
        <f t="shared" si="54"/>
        <v>#DIV/0!</v>
      </c>
    </row>
    <row r="174" spans="1:10" ht="30.75" customHeight="1" x14ac:dyDescent="0.25">
      <c r="A174" s="189"/>
      <c r="B174" s="190">
        <v>3211</v>
      </c>
      <c r="C174" s="191"/>
      <c r="D174" s="340" t="s">
        <v>249</v>
      </c>
      <c r="E174" s="78">
        <v>0</v>
      </c>
      <c r="F174" s="78">
        <v>0</v>
      </c>
      <c r="G174" s="78">
        <v>0</v>
      </c>
      <c r="H174" s="305" t="e">
        <f t="shared" si="53"/>
        <v>#DIV/0!</v>
      </c>
      <c r="I174" s="306" t="e">
        <f t="shared" si="54"/>
        <v>#DIV/0!</v>
      </c>
    </row>
    <row r="175" spans="1:10" ht="30.75" customHeight="1" x14ac:dyDescent="0.25">
      <c r="A175" s="468" t="s">
        <v>62</v>
      </c>
      <c r="B175" s="469"/>
      <c r="C175" s="470"/>
      <c r="D175" s="329" t="s">
        <v>63</v>
      </c>
      <c r="E175" s="211">
        <f>E176+E206+E230+E248+E274+E292</f>
        <v>339298.05000000005</v>
      </c>
      <c r="F175" s="211">
        <f t="shared" ref="F175" si="67">F176+F206+F230+F248+F274+F292</f>
        <v>469200</v>
      </c>
      <c r="G175" s="211">
        <f>G176+G206+G230+G248+G274+G292+G316</f>
        <v>172776.13999999998</v>
      </c>
      <c r="H175" s="212">
        <f t="shared" si="53"/>
        <v>50.921642491019313</v>
      </c>
      <c r="I175" s="213">
        <f t="shared" si="54"/>
        <v>36.823559249786868</v>
      </c>
    </row>
    <row r="176" spans="1:10" s="80" customFormat="1" ht="30.75" customHeight="1" x14ac:dyDescent="0.25">
      <c r="A176" s="471" t="s">
        <v>72</v>
      </c>
      <c r="B176" s="472"/>
      <c r="C176" s="473"/>
      <c r="D176" s="330" t="s">
        <v>73</v>
      </c>
      <c r="E176" s="77">
        <f t="shared" ref="E176:F176" si="68">E177</f>
        <v>5322.86</v>
      </c>
      <c r="F176" s="77">
        <f t="shared" si="68"/>
        <v>8000</v>
      </c>
      <c r="G176" s="77">
        <f>G177</f>
        <v>401.08</v>
      </c>
      <c r="H176" s="305">
        <f t="shared" si="53"/>
        <v>7.5350469484450091</v>
      </c>
      <c r="I176" s="306">
        <f t="shared" si="54"/>
        <v>5.0134999999999996</v>
      </c>
      <c r="J176" s="304"/>
    </row>
    <row r="177" spans="1:10" ht="30.75" customHeight="1" x14ac:dyDescent="0.25">
      <c r="A177" s="465">
        <v>3</v>
      </c>
      <c r="B177" s="466"/>
      <c r="C177" s="467"/>
      <c r="D177" s="331" t="s">
        <v>19</v>
      </c>
      <c r="E177" s="78">
        <f t="shared" ref="E177:F177" si="69">SUM(E178+E201+E205)</f>
        <v>5322.86</v>
      </c>
      <c r="F177" s="78">
        <f t="shared" si="69"/>
        <v>8000</v>
      </c>
      <c r="G177" s="78">
        <f>SUM(G178+G201+G205)</f>
        <v>401.08</v>
      </c>
      <c r="H177" s="305">
        <f t="shared" si="53"/>
        <v>7.5350469484450091</v>
      </c>
      <c r="I177" s="306">
        <f t="shared" si="54"/>
        <v>5.0134999999999996</v>
      </c>
      <c r="J177" s="11"/>
    </row>
    <row r="178" spans="1:10" ht="30.75" customHeight="1" x14ac:dyDescent="0.25">
      <c r="A178" s="438">
        <v>32</v>
      </c>
      <c r="B178" s="439"/>
      <c r="C178" s="440"/>
      <c r="D178" s="332" t="s">
        <v>177</v>
      </c>
      <c r="E178" s="79">
        <f t="shared" ref="E178:F178" si="70">SUM(E179+E182+E189+E197)</f>
        <v>5282.46</v>
      </c>
      <c r="F178" s="79">
        <f t="shared" si="70"/>
        <v>7950</v>
      </c>
      <c r="G178" s="79">
        <f>SUM(G179+G182+G189+G197)</f>
        <v>368.78999999999996</v>
      </c>
      <c r="H178" s="305">
        <f t="shared" si="53"/>
        <v>6.9814063902045627</v>
      </c>
      <c r="I178" s="306">
        <f t="shared" si="54"/>
        <v>4.6388679245283013</v>
      </c>
      <c r="J178" s="11"/>
    </row>
    <row r="179" spans="1:10" ht="30.75" customHeight="1" x14ac:dyDescent="0.25">
      <c r="A179" s="456">
        <v>321</v>
      </c>
      <c r="B179" s="457"/>
      <c r="C179" s="458"/>
      <c r="D179" s="333" t="s">
        <v>125</v>
      </c>
      <c r="E179" s="79">
        <f>E180+E181</f>
        <v>187.98</v>
      </c>
      <c r="F179" s="79">
        <f t="shared" ref="F179:G179" si="71">F180+F181</f>
        <v>1150</v>
      </c>
      <c r="G179" s="79">
        <f t="shared" si="71"/>
        <v>133.75</v>
      </c>
      <c r="H179" s="305">
        <f t="shared" si="53"/>
        <v>71.151186296414508</v>
      </c>
      <c r="I179" s="306">
        <f t="shared" si="54"/>
        <v>11.630434782608695</v>
      </c>
      <c r="J179" s="11"/>
    </row>
    <row r="180" spans="1:10" ht="30.75" customHeight="1" x14ac:dyDescent="0.25">
      <c r="A180" s="450">
        <v>3211</v>
      </c>
      <c r="B180" s="451"/>
      <c r="C180" s="452"/>
      <c r="D180" s="334" t="s">
        <v>126</v>
      </c>
      <c r="E180" s="78">
        <v>187.98</v>
      </c>
      <c r="F180" s="78">
        <v>1000</v>
      </c>
      <c r="G180" s="78">
        <v>0</v>
      </c>
      <c r="H180" s="305">
        <f t="shared" si="53"/>
        <v>0</v>
      </c>
      <c r="I180" s="306">
        <f t="shared" si="54"/>
        <v>0</v>
      </c>
      <c r="J180" s="11"/>
    </row>
    <row r="181" spans="1:10" ht="30.75" customHeight="1" x14ac:dyDescent="0.25">
      <c r="A181" s="450">
        <v>3213</v>
      </c>
      <c r="B181" s="451"/>
      <c r="C181" s="452"/>
      <c r="D181" s="334" t="s">
        <v>128</v>
      </c>
      <c r="E181" s="78">
        <v>0</v>
      </c>
      <c r="F181" s="78">
        <v>150</v>
      </c>
      <c r="G181" s="78">
        <v>133.75</v>
      </c>
      <c r="H181" s="305" t="e">
        <f t="shared" si="53"/>
        <v>#DIV/0!</v>
      </c>
      <c r="I181" s="306">
        <f t="shared" si="54"/>
        <v>89.166666666666671</v>
      </c>
      <c r="J181" s="11"/>
    </row>
    <row r="182" spans="1:10" ht="30.75" customHeight="1" x14ac:dyDescent="0.25">
      <c r="A182" s="456">
        <v>322</v>
      </c>
      <c r="B182" s="457"/>
      <c r="C182" s="458"/>
      <c r="D182" s="333" t="s">
        <v>130</v>
      </c>
      <c r="E182" s="79">
        <f>E183+E185+E186+E187+E184+E188</f>
        <v>1719.8100000000002</v>
      </c>
      <c r="F182" s="79">
        <f t="shared" ref="F182:G182" si="72">F183+F185+F186+F187+F184+F188</f>
        <v>5800</v>
      </c>
      <c r="G182" s="79">
        <f t="shared" si="72"/>
        <v>0</v>
      </c>
      <c r="H182" s="305">
        <f t="shared" si="53"/>
        <v>0</v>
      </c>
      <c r="I182" s="306">
        <f t="shared" si="54"/>
        <v>0</v>
      </c>
      <c r="J182" s="11"/>
    </row>
    <row r="183" spans="1:10" ht="30.75" customHeight="1" x14ac:dyDescent="0.25">
      <c r="A183" s="450">
        <v>3221</v>
      </c>
      <c r="B183" s="451"/>
      <c r="C183" s="452"/>
      <c r="D183" s="334" t="s">
        <v>131</v>
      </c>
      <c r="E183" s="78">
        <v>451.48</v>
      </c>
      <c r="F183" s="78">
        <v>2000</v>
      </c>
      <c r="G183" s="78">
        <v>0</v>
      </c>
      <c r="H183" s="305">
        <f t="shared" si="53"/>
        <v>0</v>
      </c>
      <c r="I183" s="306">
        <f t="shared" si="54"/>
        <v>0</v>
      </c>
      <c r="J183" s="11"/>
    </row>
    <row r="184" spans="1:10" ht="30.75" customHeight="1" x14ac:dyDescent="0.25">
      <c r="A184" s="450">
        <v>3222</v>
      </c>
      <c r="B184" s="451"/>
      <c r="C184" s="452"/>
      <c r="D184" s="334" t="s">
        <v>132</v>
      </c>
      <c r="E184" s="78">
        <v>126.17</v>
      </c>
      <c r="F184" s="78">
        <v>0</v>
      </c>
      <c r="G184" s="78">
        <v>0</v>
      </c>
      <c r="H184" s="305">
        <f t="shared" si="53"/>
        <v>0</v>
      </c>
      <c r="I184" s="306" t="e">
        <f t="shared" si="54"/>
        <v>#DIV/0!</v>
      </c>
      <c r="J184" s="11"/>
    </row>
    <row r="185" spans="1:10" ht="30.75" customHeight="1" x14ac:dyDescent="0.25">
      <c r="A185" s="450">
        <v>3223</v>
      </c>
      <c r="B185" s="451"/>
      <c r="C185" s="452"/>
      <c r="D185" s="334" t="s">
        <v>133</v>
      </c>
      <c r="E185" s="78">
        <v>0</v>
      </c>
      <c r="F185" s="78">
        <v>0</v>
      </c>
      <c r="G185" s="78">
        <v>0</v>
      </c>
      <c r="H185" s="305" t="e">
        <f t="shared" si="53"/>
        <v>#DIV/0!</v>
      </c>
      <c r="I185" s="306" t="e">
        <f t="shared" si="54"/>
        <v>#DIV/0!</v>
      </c>
      <c r="J185" s="11"/>
    </row>
    <row r="186" spans="1:10" ht="30.75" customHeight="1" x14ac:dyDescent="0.25">
      <c r="A186" s="450">
        <v>3224</v>
      </c>
      <c r="B186" s="451"/>
      <c r="C186" s="452"/>
      <c r="D186" s="334" t="s">
        <v>189</v>
      </c>
      <c r="E186" s="78">
        <v>1069.6600000000001</v>
      </c>
      <c r="F186" s="78">
        <v>2800</v>
      </c>
      <c r="G186" s="78">
        <v>0</v>
      </c>
      <c r="H186" s="305">
        <f t="shared" si="53"/>
        <v>0</v>
      </c>
      <c r="I186" s="306">
        <f t="shared" si="54"/>
        <v>0</v>
      </c>
      <c r="J186" s="11"/>
    </row>
    <row r="187" spans="1:10" ht="30.75" customHeight="1" x14ac:dyDescent="0.25">
      <c r="A187" s="450">
        <v>3225</v>
      </c>
      <c r="B187" s="451"/>
      <c r="C187" s="452"/>
      <c r="D187" s="334" t="s">
        <v>181</v>
      </c>
      <c r="E187" s="78">
        <v>72.5</v>
      </c>
      <c r="F187" s="78">
        <v>1000</v>
      </c>
      <c r="G187" s="78">
        <v>0</v>
      </c>
      <c r="H187" s="305">
        <f t="shared" si="53"/>
        <v>0</v>
      </c>
      <c r="I187" s="306">
        <f t="shared" si="54"/>
        <v>0</v>
      </c>
      <c r="J187" s="11"/>
    </row>
    <row r="188" spans="1:10" ht="30.75" customHeight="1" x14ac:dyDescent="0.25">
      <c r="A188" s="450">
        <v>3227</v>
      </c>
      <c r="B188" s="451"/>
      <c r="C188" s="452"/>
      <c r="D188" s="334" t="s">
        <v>185</v>
      </c>
      <c r="E188" s="78">
        <v>0</v>
      </c>
      <c r="F188" s="78">
        <v>0</v>
      </c>
      <c r="G188" s="78">
        <v>0</v>
      </c>
      <c r="H188" s="305" t="e">
        <f t="shared" si="53"/>
        <v>#DIV/0!</v>
      </c>
      <c r="I188" s="306" t="e">
        <f t="shared" si="54"/>
        <v>#DIV/0!</v>
      </c>
      <c r="J188" s="11"/>
    </row>
    <row r="189" spans="1:10" ht="30.75" customHeight="1" x14ac:dyDescent="0.25">
      <c r="A189" s="456">
        <v>323</v>
      </c>
      <c r="B189" s="457"/>
      <c r="C189" s="458"/>
      <c r="D189" s="333" t="s">
        <v>135</v>
      </c>
      <c r="E189" s="79">
        <f>SUM(E190+E192+E193+E194+E195+E196+E191)</f>
        <v>2831.5</v>
      </c>
      <c r="F189" s="79">
        <f t="shared" ref="F189:G189" si="73">SUM(F190+F192+F193+F194+F195+F196+F191)</f>
        <v>1000</v>
      </c>
      <c r="G189" s="79">
        <f t="shared" si="73"/>
        <v>235.04</v>
      </c>
      <c r="H189" s="305">
        <f t="shared" si="53"/>
        <v>8.3009005827300015</v>
      </c>
      <c r="I189" s="306">
        <f t="shared" si="54"/>
        <v>23.504000000000001</v>
      </c>
      <c r="J189" s="11"/>
    </row>
    <row r="190" spans="1:10" ht="30.75" customHeight="1" x14ac:dyDescent="0.25">
      <c r="A190" s="450">
        <v>3231</v>
      </c>
      <c r="B190" s="451"/>
      <c r="C190" s="452"/>
      <c r="D190" s="334" t="s">
        <v>136</v>
      </c>
      <c r="E190" s="78">
        <v>1263</v>
      </c>
      <c r="F190" s="78">
        <v>0</v>
      </c>
      <c r="G190" s="78">
        <v>0</v>
      </c>
      <c r="H190" s="305">
        <f t="shared" si="53"/>
        <v>0</v>
      </c>
      <c r="I190" s="306" t="e">
        <f t="shared" si="54"/>
        <v>#DIV/0!</v>
      </c>
      <c r="J190" s="11"/>
    </row>
    <row r="191" spans="1:10" ht="30.75" customHeight="1" x14ac:dyDescent="0.25">
      <c r="A191" s="450">
        <v>3232</v>
      </c>
      <c r="B191" s="451"/>
      <c r="C191" s="452"/>
      <c r="D191" s="334" t="s">
        <v>137</v>
      </c>
      <c r="E191" s="78">
        <v>0</v>
      </c>
      <c r="F191" s="78">
        <v>0</v>
      </c>
      <c r="G191" s="78">
        <v>0</v>
      </c>
      <c r="H191" s="305" t="e">
        <f t="shared" si="53"/>
        <v>#DIV/0!</v>
      </c>
      <c r="I191" s="306" t="e">
        <f t="shared" si="54"/>
        <v>#DIV/0!</v>
      </c>
      <c r="J191" s="11"/>
    </row>
    <row r="192" spans="1:10" ht="30.75" customHeight="1" x14ac:dyDescent="0.25">
      <c r="A192" s="450">
        <v>3234</v>
      </c>
      <c r="B192" s="451"/>
      <c r="C192" s="452"/>
      <c r="D192" s="334" t="s">
        <v>139</v>
      </c>
      <c r="E192" s="78">
        <v>0</v>
      </c>
      <c r="F192" s="78">
        <v>0</v>
      </c>
      <c r="G192" s="78">
        <v>0</v>
      </c>
      <c r="H192" s="305" t="e">
        <f t="shared" si="53"/>
        <v>#DIV/0!</v>
      </c>
      <c r="I192" s="306" t="e">
        <f t="shared" si="54"/>
        <v>#DIV/0!</v>
      </c>
      <c r="J192" s="11"/>
    </row>
    <row r="193" spans="1:10" ht="30.75" customHeight="1" x14ac:dyDescent="0.25">
      <c r="A193" s="450">
        <v>3236</v>
      </c>
      <c r="B193" s="451"/>
      <c r="C193" s="452"/>
      <c r="D193" s="334" t="s">
        <v>149</v>
      </c>
      <c r="E193" s="78">
        <v>0</v>
      </c>
      <c r="F193" s="78">
        <v>0</v>
      </c>
      <c r="G193" s="78">
        <v>0</v>
      </c>
      <c r="H193" s="305" t="e">
        <f t="shared" si="53"/>
        <v>#DIV/0!</v>
      </c>
      <c r="I193" s="306" t="e">
        <f t="shared" si="54"/>
        <v>#DIV/0!</v>
      </c>
      <c r="J193" s="11"/>
    </row>
    <row r="194" spans="1:10" ht="30.75" customHeight="1" x14ac:dyDescent="0.25">
      <c r="A194" s="450">
        <v>3237</v>
      </c>
      <c r="B194" s="451"/>
      <c r="C194" s="452"/>
      <c r="D194" s="334" t="s">
        <v>140</v>
      </c>
      <c r="E194" s="78">
        <v>1512.5</v>
      </c>
      <c r="F194" s="78">
        <v>0</v>
      </c>
      <c r="G194" s="78">
        <v>0</v>
      </c>
      <c r="H194" s="305">
        <f t="shared" si="53"/>
        <v>0</v>
      </c>
      <c r="I194" s="306" t="e">
        <f t="shared" si="54"/>
        <v>#DIV/0!</v>
      </c>
      <c r="J194" s="11"/>
    </row>
    <row r="195" spans="1:10" ht="30.75" customHeight="1" x14ac:dyDescent="0.25">
      <c r="A195" s="450">
        <v>3238</v>
      </c>
      <c r="B195" s="451"/>
      <c r="C195" s="452"/>
      <c r="D195" s="334" t="s">
        <v>141</v>
      </c>
      <c r="E195" s="78">
        <v>0</v>
      </c>
      <c r="F195" s="78">
        <v>0</v>
      </c>
      <c r="G195" s="78">
        <v>0</v>
      </c>
      <c r="H195" s="305" t="e">
        <f t="shared" si="53"/>
        <v>#DIV/0!</v>
      </c>
      <c r="I195" s="306" t="e">
        <f t="shared" si="54"/>
        <v>#DIV/0!</v>
      </c>
      <c r="J195" s="11"/>
    </row>
    <row r="196" spans="1:10" ht="30.75" customHeight="1" x14ac:dyDescent="0.25">
      <c r="A196" s="450">
        <v>3239</v>
      </c>
      <c r="B196" s="451"/>
      <c r="C196" s="452"/>
      <c r="D196" s="334" t="s">
        <v>142</v>
      </c>
      <c r="E196" s="78">
        <v>56</v>
      </c>
      <c r="F196" s="78">
        <v>1000</v>
      </c>
      <c r="G196" s="78">
        <v>235.04</v>
      </c>
      <c r="H196" s="305">
        <f t="shared" si="53"/>
        <v>419.71428571428567</v>
      </c>
      <c r="I196" s="306">
        <f t="shared" si="54"/>
        <v>23.504000000000001</v>
      </c>
      <c r="J196" s="11"/>
    </row>
    <row r="197" spans="1:10" ht="30.75" customHeight="1" x14ac:dyDescent="0.25">
      <c r="A197" s="444">
        <v>329</v>
      </c>
      <c r="B197" s="445"/>
      <c r="C197" s="446"/>
      <c r="D197" s="333" t="s">
        <v>143</v>
      </c>
      <c r="E197" s="79">
        <f t="shared" ref="E197" si="74">SUM(E198:E200)</f>
        <v>543.17000000000007</v>
      </c>
      <c r="F197" s="79">
        <f t="shared" ref="F197" si="75">SUM(F198:F200)</f>
        <v>0</v>
      </c>
      <c r="G197" s="79">
        <f t="shared" ref="G197" si="76">SUM(G198:G200)</f>
        <v>0</v>
      </c>
      <c r="H197" s="305">
        <f t="shared" ref="H197:H262" si="77">(G197/E197)*100</f>
        <v>0</v>
      </c>
      <c r="I197" s="306" t="e">
        <f t="shared" ref="I197:I262" si="78">(G197/F197)*100</f>
        <v>#DIV/0!</v>
      </c>
      <c r="J197" s="11"/>
    </row>
    <row r="198" spans="1:10" ht="30.75" customHeight="1" x14ac:dyDescent="0.25">
      <c r="A198" s="450">
        <v>3293</v>
      </c>
      <c r="B198" s="451"/>
      <c r="C198" s="452"/>
      <c r="D198" s="334" t="s">
        <v>145</v>
      </c>
      <c r="E198" s="78">
        <v>0</v>
      </c>
      <c r="F198" s="78">
        <v>0</v>
      </c>
      <c r="G198" s="78">
        <v>0</v>
      </c>
      <c r="H198" s="305" t="e">
        <f t="shared" si="77"/>
        <v>#DIV/0!</v>
      </c>
      <c r="I198" s="306" t="e">
        <f t="shared" si="78"/>
        <v>#DIV/0!</v>
      </c>
      <c r="J198" s="11"/>
    </row>
    <row r="199" spans="1:10" ht="30.75" customHeight="1" x14ac:dyDescent="0.25">
      <c r="A199" s="450">
        <v>3295</v>
      </c>
      <c r="B199" s="451"/>
      <c r="C199" s="452"/>
      <c r="D199" s="334" t="s">
        <v>269</v>
      </c>
      <c r="E199" s="78">
        <v>191.11</v>
      </c>
      <c r="F199" s="78">
        <v>0</v>
      </c>
      <c r="G199" s="78">
        <v>0</v>
      </c>
      <c r="H199" s="305">
        <f t="shared" si="77"/>
        <v>0</v>
      </c>
      <c r="I199" s="306" t="e">
        <f t="shared" si="78"/>
        <v>#DIV/0!</v>
      </c>
      <c r="J199" s="11"/>
    </row>
    <row r="200" spans="1:10" ht="30.75" customHeight="1" x14ac:dyDescent="0.25">
      <c r="A200" s="435">
        <v>3299</v>
      </c>
      <c r="B200" s="436"/>
      <c r="C200" s="437"/>
      <c r="D200" s="334" t="s">
        <v>143</v>
      </c>
      <c r="E200" s="78">
        <v>352.06</v>
      </c>
      <c r="F200" s="78">
        <v>0</v>
      </c>
      <c r="G200" s="78">
        <v>0</v>
      </c>
      <c r="H200" s="305">
        <f t="shared" si="77"/>
        <v>0</v>
      </c>
      <c r="I200" s="306" t="e">
        <f t="shared" si="78"/>
        <v>#DIV/0!</v>
      </c>
      <c r="J200" s="11"/>
    </row>
    <row r="201" spans="1:10" ht="30.75" customHeight="1" x14ac:dyDescent="0.25">
      <c r="A201" s="475">
        <v>34</v>
      </c>
      <c r="B201" s="476"/>
      <c r="C201" s="477"/>
      <c r="D201" s="333" t="s">
        <v>192</v>
      </c>
      <c r="E201" s="79">
        <f>E202</f>
        <v>40.4</v>
      </c>
      <c r="F201" s="79">
        <f>F202</f>
        <v>50</v>
      </c>
      <c r="G201" s="79">
        <f>G202</f>
        <v>32.29</v>
      </c>
      <c r="H201" s="305">
        <f t="shared" si="77"/>
        <v>79.925742574257427</v>
      </c>
      <c r="I201" s="306">
        <f t="shared" si="78"/>
        <v>64.58</v>
      </c>
      <c r="J201" s="11"/>
    </row>
    <row r="202" spans="1:10" ht="30.75" customHeight="1" x14ac:dyDescent="0.25">
      <c r="A202" s="456">
        <v>343</v>
      </c>
      <c r="B202" s="457"/>
      <c r="C202" s="458"/>
      <c r="D202" s="333" t="s">
        <v>152</v>
      </c>
      <c r="E202" s="79">
        <f>SUM(E203:E204)</f>
        <v>40.4</v>
      </c>
      <c r="F202" s="79">
        <f>SUM(F203:F204)</f>
        <v>50</v>
      </c>
      <c r="G202" s="79">
        <f>SUM(G203:G204)</f>
        <v>32.29</v>
      </c>
      <c r="H202" s="305">
        <f t="shared" si="77"/>
        <v>79.925742574257427</v>
      </c>
      <c r="I202" s="306">
        <f t="shared" si="78"/>
        <v>64.58</v>
      </c>
      <c r="J202" s="11"/>
    </row>
    <row r="203" spans="1:10" ht="30.75" customHeight="1" x14ac:dyDescent="0.25">
      <c r="A203" s="450">
        <v>3431</v>
      </c>
      <c r="B203" s="451"/>
      <c r="C203" s="452"/>
      <c r="D203" s="334" t="s">
        <v>153</v>
      </c>
      <c r="E203" s="78">
        <v>40.4</v>
      </c>
      <c r="F203" s="78">
        <v>0</v>
      </c>
      <c r="G203" s="78">
        <v>0</v>
      </c>
      <c r="H203" s="305">
        <f t="shared" si="77"/>
        <v>0</v>
      </c>
      <c r="I203" s="306" t="e">
        <f t="shared" si="78"/>
        <v>#DIV/0!</v>
      </c>
      <c r="J203" s="11"/>
    </row>
    <row r="204" spans="1:10" ht="30.75" customHeight="1" x14ac:dyDescent="0.25">
      <c r="A204" s="450">
        <v>3433</v>
      </c>
      <c r="B204" s="451"/>
      <c r="C204" s="452"/>
      <c r="D204" s="334" t="s">
        <v>154</v>
      </c>
      <c r="E204" s="78">
        <v>0</v>
      </c>
      <c r="F204" s="78">
        <v>50</v>
      </c>
      <c r="G204" s="78">
        <v>32.29</v>
      </c>
      <c r="H204" s="305" t="e">
        <f t="shared" si="77"/>
        <v>#DIV/0!</v>
      </c>
      <c r="I204" s="306">
        <f t="shared" si="78"/>
        <v>64.58</v>
      </c>
      <c r="J204" s="11"/>
    </row>
    <row r="205" spans="1:10" ht="30.75" customHeight="1" x14ac:dyDescent="0.25">
      <c r="A205" s="438">
        <v>37</v>
      </c>
      <c r="B205" s="439"/>
      <c r="C205" s="440"/>
      <c r="D205" s="349" t="s">
        <v>41</v>
      </c>
      <c r="E205" s="79">
        <v>0</v>
      </c>
      <c r="F205" s="79">
        <v>0</v>
      </c>
      <c r="G205" s="79">
        <v>0</v>
      </c>
      <c r="H205" s="305" t="e">
        <f t="shared" si="77"/>
        <v>#DIV/0!</v>
      </c>
      <c r="I205" s="306" t="e">
        <f t="shared" si="78"/>
        <v>#DIV/0!</v>
      </c>
      <c r="J205" s="11"/>
    </row>
    <row r="206" spans="1:10" s="80" customFormat="1" ht="30.75" customHeight="1" x14ac:dyDescent="0.25">
      <c r="A206" s="471" t="s">
        <v>74</v>
      </c>
      <c r="B206" s="472"/>
      <c r="C206" s="473"/>
      <c r="D206" s="330" t="s">
        <v>89</v>
      </c>
      <c r="E206" s="77">
        <f>E207</f>
        <v>9966.23</v>
      </c>
      <c r="F206" s="77">
        <f t="shared" ref="F206:G206" si="79">F207</f>
        <v>30300</v>
      </c>
      <c r="G206" s="77">
        <f t="shared" si="79"/>
        <v>4596.8900000000003</v>
      </c>
      <c r="H206" s="305">
        <f t="shared" si="77"/>
        <v>46.124662986906792</v>
      </c>
      <c r="I206" s="306">
        <f t="shared" si="78"/>
        <v>15.171254125412542</v>
      </c>
      <c r="J206" s="304"/>
    </row>
    <row r="207" spans="1:10" ht="30.75" customHeight="1" x14ac:dyDescent="0.25">
      <c r="A207" s="465">
        <v>3</v>
      </c>
      <c r="B207" s="466"/>
      <c r="C207" s="467"/>
      <c r="D207" s="331" t="s">
        <v>19</v>
      </c>
      <c r="E207" s="79">
        <f t="shared" ref="E207:F207" si="80">E208</f>
        <v>9966.23</v>
      </c>
      <c r="F207" s="79">
        <f t="shared" si="80"/>
        <v>30300</v>
      </c>
      <c r="G207" s="79">
        <f>G208</f>
        <v>4596.8900000000003</v>
      </c>
      <c r="H207" s="305">
        <f t="shared" si="77"/>
        <v>46.124662986906792</v>
      </c>
      <c r="I207" s="306">
        <f t="shared" si="78"/>
        <v>15.171254125412542</v>
      </c>
      <c r="J207" s="11"/>
    </row>
    <row r="208" spans="1:10" ht="30.75" customHeight="1" x14ac:dyDescent="0.25">
      <c r="A208" s="453">
        <v>32</v>
      </c>
      <c r="B208" s="454"/>
      <c r="C208" s="455"/>
      <c r="D208" s="331" t="s">
        <v>29</v>
      </c>
      <c r="E208" s="79">
        <f t="shared" ref="E208:F208" si="81">E209+E211+E218+E226</f>
        <v>9966.23</v>
      </c>
      <c r="F208" s="79">
        <f t="shared" si="81"/>
        <v>30300</v>
      </c>
      <c r="G208" s="79">
        <f>G209+G211+G218+G226</f>
        <v>4596.8900000000003</v>
      </c>
      <c r="H208" s="305">
        <f t="shared" si="77"/>
        <v>46.124662986906792</v>
      </c>
      <c r="I208" s="306">
        <f t="shared" si="78"/>
        <v>15.171254125412542</v>
      </c>
      <c r="J208" s="11"/>
    </row>
    <row r="209" spans="1:10" ht="30.75" customHeight="1" x14ac:dyDescent="0.25">
      <c r="A209" s="444">
        <v>321</v>
      </c>
      <c r="B209" s="445"/>
      <c r="C209" s="446"/>
      <c r="D209" s="333" t="s">
        <v>125</v>
      </c>
      <c r="E209" s="79">
        <f>E210</f>
        <v>0</v>
      </c>
      <c r="F209" s="79">
        <f>F210</f>
        <v>0</v>
      </c>
      <c r="G209" s="79">
        <f>G210</f>
        <v>0</v>
      </c>
      <c r="H209" s="305" t="e">
        <f t="shared" si="77"/>
        <v>#DIV/0!</v>
      </c>
      <c r="I209" s="306" t="e">
        <f t="shared" si="78"/>
        <v>#DIV/0!</v>
      </c>
      <c r="J209" s="11"/>
    </row>
    <row r="210" spans="1:10" ht="30.75" customHeight="1" x14ac:dyDescent="0.25">
      <c r="A210" s="435">
        <v>3213</v>
      </c>
      <c r="B210" s="436"/>
      <c r="C210" s="437"/>
      <c r="D210" s="334" t="s">
        <v>128</v>
      </c>
      <c r="E210" s="78">
        <v>0</v>
      </c>
      <c r="F210" s="78">
        <v>0</v>
      </c>
      <c r="G210" s="78">
        <v>0</v>
      </c>
      <c r="H210" s="305" t="e">
        <f t="shared" si="77"/>
        <v>#DIV/0!</v>
      </c>
      <c r="I210" s="306" t="e">
        <f t="shared" si="78"/>
        <v>#DIV/0!</v>
      </c>
      <c r="J210" s="11"/>
    </row>
    <row r="211" spans="1:10" ht="30.75" customHeight="1" x14ac:dyDescent="0.25">
      <c r="A211" s="444">
        <v>322</v>
      </c>
      <c r="B211" s="445"/>
      <c r="C211" s="446"/>
      <c r="D211" s="333" t="s">
        <v>130</v>
      </c>
      <c r="E211" s="79">
        <f t="shared" ref="E211:F211" si="82">SUM(E212:E217)</f>
        <v>2360.1200000000003</v>
      </c>
      <c r="F211" s="79">
        <f t="shared" si="82"/>
        <v>12900</v>
      </c>
      <c r="G211" s="79">
        <f>SUM(G212:G217)</f>
        <v>1214.49</v>
      </c>
      <c r="H211" s="305">
        <f t="shared" si="77"/>
        <v>51.458824127586723</v>
      </c>
      <c r="I211" s="306">
        <f t="shared" si="78"/>
        <v>9.4146511627906975</v>
      </c>
      <c r="J211" s="11"/>
    </row>
    <row r="212" spans="1:10" ht="30.75" customHeight="1" x14ac:dyDescent="0.25">
      <c r="A212" s="450">
        <v>3221</v>
      </c>
      <c r="B212" s="451"/>
      <c r="C212" s="452"/>
      <c r="D212" s="334" t="s">
        <v>131</v>
      </c>
      <c r="E212" s="78">
        <v>743.22</v>
      </c>
      <c r="F212" s="78">
        <v>400</v>
      </c>
      <c r="G212" s="78">
        <v>200.22</v>
      </c>
      <c r="H212" s="305">
        <f t="shared" si="77"/>
        <v>26.939533381771209</v>
      </c>
      <c r="I212" s="306">
        <f t="shared" si="78"/>
        <v>50.055000000000007</v>
      </c>
      <c r="J212" s="11"/>
    </row>
    <row r="213" spans="1:10" ht="30.75" customHeight="1" x14ac:dyDescent="0.25">
      <c r="A213" s="450">
        <v>3222</v>
      </c>
      <c r="B213" s="451"/>
      <c r="C213" s="452"/>
      <c r="D213" s="334" t="s">
        <v>132</v>
      </c>
      <c r="E213" s="78">
        <v>759.47</v>
      </c>
      <c r="F213" s="78">
        <v>8000</v>
      </c>
      <c r="G213" s="78">
        <v>520.37</v>
      </c>
      <c r="H213" s="305">
        <f t="shared" si="77"/>
        <v>68.517518796002477</v>
      </c>
      <c r="I213" s="306">
        <f t="shared" si="78"/>
        <v>6.5046249999999999</v>
      </c>
      <c r="J213" s="11"/>
    </row>
    <row r="214" spans="1:10" ht="30.75" customHeight="1" x14ac:dyDescent="0.25">
      <c r="A214" s="450">
        <v>3223</v>
      </c>
      <c r="B214" s="451"/>
      <c r="C214" s="452"/>
      <c r="D214" s="334" t="s">
        <v>133</v>
      </c>
      <c r="E214" s="78">
        <v>417.65</v>
      </c>
      <c r="F214" s="78">
        <v>1000</v>
      </c>
      <c r="G214" s="78">
        <v>493.9</v>
      </c>
      <c r="H214" s="305">
        <f t="shared" si="77"/>
        <v>118.25691368370646</v>
      </c>
      <c r="I214" s="306">
        <f t="shared" si="78"/>
        <v>49.389999999999993</v>
      </c>
      <c r="J214" s="11"/>
    </row>
    <row r="215" spans="1:10" ht="30.75" customHeight="1" x14ac:dyDescent="0.25">
      <c r="A215" s="450">
        <v>3224</v>
      </c>
      <c r="B215" s="451"/>
      <c r="C215" s="452"/>
      <c r="D215" s="334" t="s">
        <v>189</v>
      </c>
      <c r="E215" s="78">
        <v>322.88</v>
      </c>
      <c r="F215" s="78">
        <v>2000</v>
      </c>
      <c r="G215" s="78">
        <v>0</v>
      </c>
      <c r="H215" s="305">
        <f t="shared" si="77"/>
        <v>0</v>
      </c>
      <c r="I215" s="306">
        <f t="shared" si="78"/>
        <v>0</v>
      </c>
      <c r="J215" s="11"/>
    </row>
    <row r="216" spans="1:10" ht="30.75" customHeight="1" x14ac:dyDescent="0.25">
      <c r="A216" s="450">
        <v>3225</v>
      </c>
      <c r="B216" s="451"/>
      <c r="C216" s="452"/>
      <c r="D216" s="334" t="s">
        <v>181</v>
      </c>
      <c r="E216" s="78">
        <v>116.9</v>
      </c>
      <c r="F216" s="78">
        <v>1000</v>
      </c>
      <c r="G216" s="78">
        <v>0</v>
      </c>
      <c r="H216" s="305">
        <f t="shared" si="77"/>
        <v>0</v>
      </c>
      <c r="I216" s="306">
        <f t="shared" si="78"/>
        <v>0</v>
      </c>
      <c r="J216" s="11"/>
    </row>
    <row r="217" spans="1:10" ht="30.75" customHeight="1" x14ac:dyDescent="0.25">
      <c r="A217" s="450">
        <v>3227</v>
      </c>
      <c r="B217" s="451"/>
      <c r="C217" s="452"/>
      <c r="D217" s="334" t="s">
        <v>185</v>
      </c>
      <c r="E217" s="78">
        <v>0</v>
      </c>
      <c r="F217" s="78">
        <v>500</v>
      </c>
      <c r="G217" s="78">
        <v>0</v>
      </c>
      <c r="H217" s="305" t="e">
        <f t="shared" si="77"/>
        <v>#DIV/0!</v>
      </c>
      <c r="I217" s="306">
        <f t="shared" si="78"/>
        <v>0</v>
      </c>
      <c r="J217" s="11"/>
    </row>
    <row r="218" spans="1:10" ht="30.75" customHeight="1" x14ac:dyDescent="0.25">
      <c r="A218" s="456">
        <v>323</v>
      </c>
      <c r="B218" s="457"/>
      <c r="C218" s="458"/>
      <c r="D218" s="333" t="s">
        <v>135</v>
      </c>
      <c r="E218" s="79">
        <f t="shared" ref="E218:F218" si="83">SUM(E219:E225)</f>
        <v>4784.62</v>
      </c>
      <c r="F218" s="79">
        <f t="shared" si="83"/>
        <v>13900</v>
      </c>
      <c r="G218" s="79">
        <f>SUM(G219:G225)</f>
        <v>2273.4</v>
      </c>
      <c r="H218" s="305">
        <f t="shared" si="77"/>
        <v>47.514745162625246</v>
      </c>
      <c r="I218" s="306">
        <f t="shared" si="78"/>
        <v>16.355395683453239</v>
      </c>
      <c r="J218" s="11"/>
    </row>
    <row r="219" spans="1:10" ht="30.75" customHeight="1" x14ac:dyDescent="0.25">
      <c r="A219" s="450">
        <v>3231</v>
      </c>
      <c r="B219" s="451"/>
      <c r="C219" s="452"/>
      <c r="D219" s="334" t="s">
        <v>136</v>
      </c>
      <c r="E219" s="78">
        <v>0</v>
      </c>
      <c r="F219" s="78">
        <v>0</v>
      </c>
      <c r="G219" s="78">
        <v>0</v>
      </c>
      <c r="H219" s="305" t="e">
        <f t="shared" si="77"/>
        <v>#DIV/0!</v>
      </c>
      <c r="I219" s="306" t="e">
        <f t="shared" si="78"/>
        <v>#DIV/0!</v>
      </c>
      <c r="J219" s="11"/>
    </row>
    <row r="220" spans="1:10" ht="30.75" customHeight="1" x14ac:dyDescent="0.25">
      <c r="A220" s="450">
        <v>3232</v>
      </c>
      <c r="B220" s="451"/>
      <c r="C220" s="452"/>
      <c r="D220" s="334" t="s">
        <v>137</v>
      </c>
      <c r="E220" s="78">
        <v>4360</v>
      </c>
      <c r="F220" s="78">
        <v>11200</v>
      </c>
      <c r="G220" s="78">
        <v>1847.5</v>
      </c>
      <c r="H220" s="305">
        <f t="shared" si="77"/>
        <v>42.373853211009177</v>
      </c>
      <c r="I220" s="306">
        <f t="shared" si="78"/>
        <v>16.495535714285715</v>
      </c>
      <c r="J220" s="11"/>
    </row>
    <row r="221" spans="1:10" ht="30.75" customHeight="1" x14ac:dyDescent="0.25">
      <c r="A221" s="450">
        <v>3234</v>
      </c>
      <c r="B221" s="451"/>
      <c r="C221" s="452"/>
      <c r="D221" s="334" t="s">
        <v>139</v>
      </c>
      <c r="E221" s="78">
        <v>0</v>
      </c>
      <c r="F221" s="78">
        <v>0</v>
      </c>
      <c r="G221" s="78">
        <v>0</v>
      </c>
      <c r="H221" s="305" t="e">
        <f t="shared" si="77"/>
        <v>#DIV/0!</v>
      </c>
      <c r="I221" s="306" t="e">
        <f t="shared" si="78"/>
        <v>#DIV/0!</v>
      </c>
      <c r="J221" s="11"/>
    </row>
    <row r="222" spans="1:10" ht="30.75" customHeight="1" x14ac:dyDescent="0.25">
      <c r="A222" s="450">
        <v>3236</v>
      </c>
      <c r="B222" s="451"/>
      <c r="C222" s="452"/>
      <c r="D222" s="334" t="s">
        <v>149</v>
      </c>
      <c r="E222" s="78">
        <v>424.62</v>
      </c>
      <c r="F222" s="78">
        <v>300</v>
      </c>
      <c r="G222" s="78">
        <v>389.4</v>
      </c>
      <c r="H222" s="305">
        <f t="shared" si="77"/>
        <v>91.705524939946301</v>
      </c>
      <c r="I222" s="306">
        <f t="shared" si="78"/>
        <v>129.79999999999998</v>
      </c>
      <c r="J222" s="11"/>
    </row>
    <row r="223" spans="1:10" ht="30.75" customHeight="1" x14ac:dyDescent="0.25">
      <c r="A223" s="450">
        <v>3237</v>
      </c>
      <c r="B223" s="451"/>
      <c r="C223" s="452"/>
      <c r="D223" s="334" t="s">
        <v>140</v>
      </c>
      <c r="E223" s="78">
        <v>0</v>
      </c>
      <c r="F223" s="78">
        <v>400</v>
      </c>
      <c r="G223" s="78">
        <v>36.5</v>
      </c>
      <c r="H223" s="305" t="e">
        <f t="shared" si="77"/>
        <v>#DIV/0!</v>
      </c>
      <c r="I223" s="306">
        <f t="shared" si="78"/>
        <v>9.125</v>
      </c>
      <c r="J223" s="11"/>
    </row>
    <row r="224" spans="1:10" ht="30.75" customHeight="1" x14ac:dyDescent="0.25">
      <c r="A224" s="450">
        <v>3238</v>
      </c>
      <c r="B224" s="451"/>
      <c r="C224" s="452"/>
      <c r="D224" s="334" t="s">
        <v>141</v>
      </c>
      <c r="E224" s="78">
        <v>0</v>
      </c>
      <c r="F224" s="78">
        <v>0</v>
      </c>
      <c r="G224" s="78">
        <v>0</v>
      </c>
      <c r="H224" s="305" t="e">
        <f t="shared" si="77"/>
        <v>#DIV/0!</v>
      </c>
      <c r="I224" s="306" t="e">
        <f t="shared" si="78"/>
        <v>#DIV/0!</v>
      </c>
      <c r="J224" s="11"/>
    </row>
    <row r="225" spans="1:10" ht="30.75" customHeight="1" x14ac:dyDescent="0.25">
      <c r="A225" s="450">
        <v>3239</v>
      </c>
      <c r="B225" s="451"/>
      <c r="C225" s="452"/>
      <c r="D225" s="334" t="s">
        <v>142</v>
      </c>
      <c r="E225" s="78">
        <v>0</v>
      </c>
      <c r="F225" s="78">
        <v>2000</v>
      </c>
      <c r="G225" s="78">
        <v>0</v>
      </c>
      <c r="H225" s="305" t="e">
        <f t="shared" si="77"/>
        <v>#DIV/0!</v>
      </c>
      <c r="I225" s="306">
        <f t="shared" si="78"/>
        <v>0</v>
      </c>
      <c r="J225" s="11"/>
    </row>
    <row r="226" spans="1:10" ht="30.75" customHeight="1" x14ac:dyDescent="0.25">
      <c r="A226" s="444">
        <v>329</v>
      </c>
      <c r="B226" s="445"/>
      <c r="C226" s="446"/>
      <c r="D226" s="333" t="s">
        <v>143</v>
      </c>
      <c r="E226" s="79">
        <f t="shared" ref="E226:F226" si="84">SUM(E227:E229)</f>
        <v>2821.4900000000002</v>
      </c>
      <c r="F226" s="79">
        <f t="shared" si="84"/>
        <v>3500</v>
      </c>
      <c r="G226" s="79">
        <f>SUM(G227:G229)</f>
        <v>1109</v>
      </c>
      <c r="H226" s="305">
        <f t="shared" si="77"/>
        <v>39.305473349187835</v>
      </c>
      <c r="I226" s="306">
        <f t="shared" si="78"/>
        <v>31.685714285714283</v>
      </c>
      <c r="J226" s="11"/>
    </row>
    <row r="227" spans="1:10" ht="30.75" customHeight="1" x14ac:dyDescent="0.25">
      <c r="A227" s="450">
        <v>3293</v>
      </c>
      <c r="B227" s="451"/>
      <c r="C227" s="452"/>
      <c r="D227" s="334" t="s">
        <v>145</v>
      </c>
      <c r="E227" s="78">
        <v>837.84</v>
      </c>
      <c r="F227" s="78">
        <v>500</v>
      </c>
      <c r="G227" s="78">
        <v>195.15</v>
      </c>
      <c r="H227" s="305">
        <f t="shared" si="77"/>
        <v>23.29203666571183</v>
      </c>
      <c r="I227" s="306">
        <f t="shared" si="78"/>
        <v>39.03</v>
      </c>
      <c r="J227" s="11"/>
    </row>
    <row r="228" spans="1:10" ht="30.75" customHeight="1" x14ac:dyDescent="0.25">
      <c r="A228" s="450">
        <v>3295</v>
      </c>
      <c r="B228" s="451"/>
      <c r="C228" s="452"/>
      <c r="D228" s="334" t="s">
        <v>269</v>
      </c>
      <c r="E228" s="78">
        <v>0</v>
      </c>
      <c r="F228" s="78">
        <v>0</v>
      </c>
      <c r="G228" s="78">
        <v>0</v>
      </c>
      <c r="H228" s="305" t="e">
        <f t="shared" si="77"/>
        <v>#DIV/0!</v>
      </c>
      <c r="I228" s="306" t="e">
        <f t="shared" si="78"/>
        <v>#DIV/0!</v>
      </c>
      <c r="J228" s="11"/>
    </row>
    <row r="229" spans="1:10" ht="30.75" customHeight="1" x14ac:dyDescent="0.25">
      <c r="A229" s="435">
        <v>3299</v>
      </c>
      <c r="B229" s="436"/>
      <c r="C229" s="437"/>
      <c r="D229" s="334" t="s">
        <v>143</v>
      </c>
      <c r="E229" s="78">
        <v>1983.65</v>
      </c>
      <c r="F229" s="78">
        <v>3000</v>
      </c>
      <c r="G229" s="78">
        <v>913.85</v>
      </c>
      <c r="H229" s="305">
        <f t="shared" si="77"/>
        <v>46.069115015249665</v>
      </c>
      <c r="I229" s="306">
        <f t="shared" si="78"/>
        <v>30.461666666666666</v>
      </c>
      <c r="J229" s="11"/>
    </row>
    <row r="230" spans="1:10" s="80" customFormat="1" ht="30.75" customHeight="1" x14ac:dyDescent="0.25">
      <c r="A230" s="471" t="s">
        <v>88</v>
      </c>
      <c r="B230" s="472"/>
      <c r="C230" s="473"/>
      <c r="D230" s="330" t="s">
        <v>80</v>
      </c>
      <c r="E230" s="77">
        <f t="shared" ref="E230:G230" si="85">E231</f>
        <v>6000</v>
      </c>
      <c r="F230" s="77">
        <f t="shared" si="85"/>
        <v>0</v>
      </c>
      <c r="G230" s="77">
        <f t="shared" si="85"/>
        <v>0</v>
      </c>
      <c r="H230" s="305">
        <f t="shared" si="77"/>
        <v>0</v>
      </c>
      <c r="I230" s="306" t="e">
        <f t="shared" si="78"/>
        <v>#DIV/0!</v>
      </c>
      <c r="J230" s="304"/>
    </row>
    <row r="231" spans="1:10" ht="30.75" customHeight="1" x14ac:dyDescent="0.25">
      <c r="A231" s="465">
        <v>3</v>
      </c>
      <c r="B231" s="466"/>
      <c r="C231" s="467"/>
      <c r="D231" s="331" t="s">
        <v>19</v>
      </c>
      <c r="E231" s="78">
        <f t="shared" ref="E231:F231" si="86">E232+E247</f>
        <v>6000</v>
      </c>
      <c r="F231" s="78">
        <f t="shared" si="86"/>
        <v>0</v>
      </c>
      <c r="G231" s="78">
        <f>G232+G247</f>
        <v>0</v>
      </c>
      <c r="H231" s="305">
        <f t="shared" si="77"/>
        <v>0</v>
      </c>
      <c r="I231" s="306" t="e">
        <f t="shared" si="78"/>
        <v>#DIV/0!</v>
      </c>
      <c r="J231" s="11"/>
    </row>
    <row r="232" spans="1:10" s="3" customFormat="1" ht="30.75" customHeight="1" x14ac:dyDescent="0.25">
      <c r="A232" s="462">
        <v>32</v>
      </c>
      <c r="B232" s="463"/>
      <c r="C232" s="464"/>
      <c r="D232" s="332" t="s">
        <v>29</v>
      </c>
      <c r="E232" s="79">
        <f t="shared" ref="E232:F232" si="87">E233+E236+E243+E239</f>
        <v>6000</v>
      </c>
      <c r="F232" s="79">
        <f t="shared" si="87"/>
        <v>0</v>
      </c>
      <c r="G232" s="79">
        <f>G233+G236+G243+G239</f>
        <v>0</v>
      </c>
      <c r="H232" s="305">
        <f t="shared" si="77"/>
        <v>0</v>
      </c>
      <c r="I232" s="306" t="e">
        <f t="shared" si="78"/>
        <v>#DIV/0!</v>
      </c>
      <c r="J232" s="210"/>
    </row>
    <row r="233" spans="1:10" s="3" customFormat="1" ht="30.75" customHeight="1" x14ac:dyDescent="0.25">
      <c r="A233" s="444">
        <v>321</v>
      </c>
      <c r="B233" s="445"/>
      <c r="C233" s="446"/>
      <c r="D233" s="333" t="s">
        <v>125</v>
      </c>
      <c r="E233" s="79">
        <f>E235</f>
        <v>0</v>
      </c>
      <c r="F233" s="79">
        <v>0</v>
      </c>
      <c r="G233" s="79">
        <f>SUM(G234:G235)</f>
        <v>0</v>
      </c>
      <c r="H233" s="305" t="e">
        <f t="shared" si="77"/>
        <v>#DIV/0!</v>
      </c>
      <c r="I233" s="306" t="e">
        <f t="shared" si="78"/>
        <v>#DIV/0!</v>
      </c>
      <c r="J233" s="210"/>
    </row>
    <row r="234" spans="1:10" ht="30.75" customHeight="1" x14ac:dyDescent="0.25">
      <c r="A234" s="435">
        <v>3211</v>
      </c>
      <c r="B234" s="436"/>
      <c r="C234" s="437"/>
      <c r="D234" s="334" t="s">
        <v>126</v>
      </c>
      <c r="E234" s="78">
        <v>0</v>
      </c>
      <c r="F234" s="78">
        <v>0</v>
      </c>
      <c r="G234" s="78">
        <v>0</v>
      </c>
      <c r="H234" s="305" t="e">
        <f t="shared" si="77"/>
        <v>#DIV/0!</v>
      </c>
      <c r="I234" s="306" t="e">
        <f t="shared" si="78"/>
        <v>#DIV/0!</v>
      </c>
      <c r="J234" s="11"/>
    </row>
    <row r="235" spans="1:10" ht="30.75" customHeight="1" x14ac:dyDescent="0.25">
      <c r="A235" s="435">
        <v>3213</v>
      </c>
      <c r="B235" s="436"/>
      <c r="C235" s="437"/>
      <c r="D235" s="334" t="s">
        <v>128</v>
      </c>
      <c r="E235" s="78">
        <v>0</v>
      </c>
      <c r="F235" s="78">
        <v>0</v>
      </c>
      <c r="G235" s="78">
        <v>0</v>
      </c>
      <c r="H235" s="305" t="e">
        <f t="shared" si="77"/>
        <v>#DIV/0!</v>
      </c>
      <c r="I235" s="306" t="e">
        <f t="shared" si="78"/>
        <v>#DIV/0!</v>
      </c>
      <c r="J235" s="11"/>
    </row>
    <row r="236" spans="1:10" s="3" customFormat="1" ht="30.75" customHeight="1" x14ac:dyDescent="0.25">
      <c r="A236" s="444">
        <v>322</v>
      </c>
      <c r="B236" s="445"/>
      <c r="C236" s="446"/>
      <c r="D236" s="333" t="s">
        <v>130</v>
      </c>
      <c r="E236" s="79">
        <f t="shared" ref="E236:F236" si="88">E237+E238</f>
        <v>2500</v>
      </c>
      <c r="F236" s="79">
        <f t="shared" si="88"/>
        <v>0</v>
      </c>
      <c r="G236" s="79">
        <f>G237+G238</f>
        <v>0</v>
      </c>
      <c r="H236" s="305">
        <f t="shared" si="77"/>
        <v>0</v>
      </c>
      <c r="I236" s="306" t="e">
        <f t="shared" si="78"/>
        <v>#DIV/0!</v>
      </c>
      <c r="J236" s="210"/>
    </row>
    <row r="237" spans="1:10" ht="30.75" customHeight="1" x14ac:dyDescent="0.25">
      <c r="A237" s="435">
        <v>3221</v>
      </c>
      <c r="B237" s="436"/>
      <c r="C237" s="437"/>
      <c r="D237" s="334" t="s">
        <v>131</v>
      </c>
      <c r="E237" s="78">
        <v>0</v>
      </c>
      <c r="F237" s="78">
        <v>0</v>
      </c>
      <c r="G237" s="78">
        <v>0</v>
      </c>
      <c r="H237" s="305" t="e">
        <f t="shared" si="77"/>
        <v>#DIV/0!</v>
      </c>
      <c r="I237" s="306" t="e">
        <f t="shared" si="78"/>
        <v>#DIV/0!</v>
      </c>
      <c r="J237" s="11"/>
    </row>
    <row r="238" spans="1:10" ht="30.75" customHeight="1" x14ac:dyDescent="0.25">
      <c r="A238" s="435">
        <v>3222</v>
      </c>
      <c r="B238" s="436"/>
      <c r="C238" s="437"/>
      <c r="D238" s="334" t="s">
        <v>132</v>
      </c>
      <c r="E238" s="78">
        <v>2500</v>
      </c>
      <c r="F238" s="78">
        <v>0</v>
      </c>
      <c r="G238" s="78">
        <v>0</v>
      </c>
      <c r="H238" s="305">
        <f t="shared" si="77"/>
        <v>0</v>
      </c>
      <c r="I238" s="306" t="e">
        <f t="shared" si="78"/>
        <v>#DIV/0!</v>
      </c>
      <c r="J238" s="11"/>
    </row>
    <row r="239" spans="1:10" s="3" customFormat="1" ht="30.75" customHeight="1" x14ac:dyDescent="0.25">
      <c r="A239" s="444">
        <v>323</v>
      </c>
      <c r="B239" s="445"/>
      <c r="C239" s="446"/>
      <c r="D239" s="333" t="s">
        <v>135</v>
      </c>
      <c r="E239" s="79">
        <f t="shared" ref="E239:F239" si="89">SUM(E240:E242)</f>
        <v>3500</v>
      </c>
      <c r="F239" s="79">
        <f t="shared" si="89"/>
        <v>0</v>
      </c>
      <c r="G239" s="79">
        <f>SUM(G240:G242)</f>
        <v>0</v>
      </c>
      <c r="H239" s="305">
        <f t="shared" si="77"/>
        <v>0</v>
      </c>
      <c r="I239" s="306" t="e">
        <f t="shared" si="78"/>
        <v>#DIV/0!</v>
      </c>
      <c r="J239" s="210"/>
    </row>
    <row r="240" spans="1:10" ht="30.75" customHeight="1" x14ac:dyDescent="0.25">
      <c r="A240" s="435">
        <v>3236</v>
      </c>
      <c r="B240" s="436"/>
      <c r="C240" s="437"/>
      <c r="D240" s="334" t="s">
        <v>149</v>
      </c>
      <c r="E240" s="78">
        <v>0</v>
      </c>
      <c r="F240" s="78">
        <v>0</v>
      </c>
      <c r="G240" s="78">
        <v>0</v>
      </c>
      <c r="H240" s="305" t="e">
        <f t="shared" si="77"/>
        <v>#DIV/0!</v>
      </c>
      <c r="I240" s="306" t="e">
        <f t="shared" si="78"/>
        <v>#DIV/0!</v>
      </c>
      <c r="J240" s="11"/>
    </row>
    <row r="241" spans="1:10" ht="30.75" customHeight="1" x14ac:dyDescent="0.25">
      <c r="A241" s="435">
        <v>3237</v>
      </c>
      <c r="B241" s="436"/>
      <c r="C241" s="437"/>
      <c r="D241" s="334" t="s">
        <v>140</v>
      </c>
      <c r="E241" s="78">
        <v>3500</v>
      </c>
      <c r="F241" s="78">
        <v>0</v>
      </c>
      <c r="G241" s="78">
        <v>0</v>
      </c>
      <c r="H241" s="305">
        <f t="shared" si="77"/>
        <v>0</v>
      </c>
      <c r="I241" s="306" t="e">
        <f t="shared" si="78"/>
        <v>#DIV/0!</v>
      </c>
      <c r="J241" s="11"/>
    </row>
    <row r="242" spans="1:10" ht="30.75" customHeight="1" x14ac:dyDescent="0.25">
      <c r="A242" s="435">
        <v>3239</v>
      </c>
      <c r="B242" s="436"/>
      <c r="C242" s="437"/>
      <c r="D242" s="334" t="s">
        <v>142</v>
      </c>
      <c r="E242" s="78">
        <v>0</v>
      </c>
      <c r="F242" s="78">
        <v>0</v>
      </c>
      <c r="G242" s="78">
        <v>0</v>
      </c>
      <c r="H242" s="305" t="e">
        <f t="shared" si="77"/>
        <v>#DIV/0!</v>
      </c>
      <c r="I242" s="306" t="e">
        <f t="shared" si="78"/>
        <v>#DIV/0!</v>
      </c>
      <c r="J242" s="11"/>
    </row>
    <row r="243" spans="1:10" ht="30.75" customHeight="1" x14ac:dyDescent="0.25">
      <c r="A243" s="444">
        <v>329</v>
      </c>
      <c r="B243" s="445"/>
      <c r="C243" s="446"/>
      <c r="D243" s="333" t="s">
        <v>143</v>
      </c>
      <c r="E243" s="78">
        <f>E244</f>
        <v>0</v>
      </c>
      <c r="F243" s="78">
        <v>0</v>
      </c>
      <c r="G243" s="78">
        <f>SUM(G244:G246)</f>
        <v>0</v>
      </c>
      <c r="H243" s="305" t="e">
        <f t="shared" si="77"/>
        <v>#DIV/0!</v>
      </c>
      <c r="I243" s="306" t="e">
        <f t="shared" si="78"/>
        <v>#DIV/0!</v>
      </c>
      <c r="J243" s="11"/>
    </row>
    <row r="244" spans="1:10" ht="30.75" customHeight="1" x14ac:dyDescent="0.25">
      <c r="A244" s="435">
        <v>3291</v>
      </c>
      <c r="B244" s="436"/>
      <c r="C244" s="437"/>
      <c r="D244" s="334" t="s">
        <v>150</v>
      </c>
      <c r="E244" s="78">
        <v>0</v>
      </c>
      <c r="F244" s="78">
        <v>0</v>
      </c>
      <c r="G244" s="78">
        <v>0</v>
      </c>
      <c r="H244" s="305" t="e">
        <f t="shared" si="77"/>
        <v>#DIV/0!</v>
      </c>
      <c r="I244" s="306" t="e">
        <f t="shared" si="78"/>
        <v>#DIV/0!</v>
      </c>
      <c r="J244" s="11"/>
    </row>
    <row r="245" spans="1:10" ht="30.75" customHeight="1" x14ac:dyDescent="0.25">
      <c r="A245" s="435">
        <v>3293</v>
      </c>
      <c r="B245" s="436"/>
      <c r="C245" s="437"/>
      <c r="D245" s="334" t="s">
        <v>145</v>
      </c>
      <c r="E245" s="78">
        <v>0</v>
      </c>
      <c r="F245" s="78">
        <v>0</v>
      </c>
      <c r="G245" s="78">
        <v>0</v>
      </c>
      <c r="H245" s="305" t="e">
        <f t="shared" si="77"/>
        <v>#DIV/0!</v>
      </c>
      <c r="I245" s="306" t="e">
        <f t="shared" si="78"/>
        <v>#DIV/0!</v>
      </c>
      <c r="J245" s="11"/>
    </row>
    <row r="246" spans="1:10" ht="30.75" customHeight="1" x14ac:dyDescent="0.25">
      <c r="A246" s="435">
        <v>3299</v>
      </c>
      <c r="B246" s="436"/>
      <c r="C246" s="437"/>
      <c r="D246" s="334" t="s">
        <v>143</v>
      </c>
      <c r="E246" s="78">
        <v>0</v>
      </c>
      <c r="F246" s="78">
        <v>0</v>
      </c>
      <c r="G246" s="78">
        <v>0</v>
      </c>
      <c r="H246" s="305" t="e">
        <f t="shared" si="77"/>
        <v>#DIV/0!</v>
      </c>
      <c r="I246" s="306" t="e">
        <f t="shared" si="78"/>
        <v>#DIV/0!</v>
      </c>
      <c r="J246" s="11"/>
    </row>
    <row r="247" spans="1:10" s="3" customFormat="1" ht="30.75" customHeight="1" x14ac:dyDescent="0.25">
      <c r="A247" s="462">
        <v>37</v>
      </c>
      <c r="B247" s="463"/>
      <c r="C247" s="464"/>
      <c r="D247" s="349" t="s">
        <v>41</v>
      </c>
      <c r="E247" s="79">
        <v>0</v>
      </c>
      <c r="F247" s="79">
        <v>0</v>
      </c>
      <c r="G247" s="79">
        <v>0</v>
      </c>
      <c r="H247" s="305" t="e">
        <f t="shared" si="77"/>
        <v>#DIV/0!</v>
      </c>
      <c r="I247" s="306" t="e">
        <f t="shared" si="78"/>
        <v>#DIV/0!</v>
      </c>
      <c r="J247" s="210"/>
    </row>
    <row r="248" spans="1:10" s="80" customFormat="1" ht="30.75" customHeight="1" x14ac:dyDescent="0.25">
      <c r="A248" s="471" t="s">
        <v>70</v>
      </c>
      <c r="B248" s="472"/>
      <c r="C248" s="473"/>
      <c r="D248" s="330" t="s">
        <v>47</v>
      </c>
      <c r="E248" s="77">
        <f>E249</f>
        <v>313448.76</v>
      </c>
      <c r="F248" s="77">
        <f t="shared" ref="F248:G248" si="90">F249</f>
        <v>423965</v>
      </c>
      <c r="G248" s="77">
        <f t="shared" si="90"/>
        <v>162220.71</v>
      </c>
      <c r="H248" s="305">
        <f t="shared" si="77"/>
        <v>51.753501912082854</v>
      </c>
      <c r="I248" s="306">
        <f t="shared" si="78"/>
        <v>38.26275989763306</v>
      </c>
      <c r="J248" s="304"/>
    </row>
    <row r="249" spans="1:10" ht="30.75" customHeight="1" x14ac:dyDescent="0.25">
      <c r="A249" s="465">
        <v>3</v>
      </c>
      <c r="B249" s="466"/>
      <c r="C249" s="467"/>
      <c r="D249" s="331" t="s">
        <v>19</v>
      </c>
      <c r="E249" s="78">
        <f>E250+E267+E270</f>
        <v>313448.76</v>
      </c>
      <c r="F249" s="78">
        <f>F250+F267+F270</f>
        <v>423965</v>
      </c>
      <c r="G249" s="78">
        <f>G250+G267+G270</f>
        <v>162220.71</v>
      </c>
      <c r="H249" s="305">
        <f t="shared" si="77"/>
        <v>51.753501912082854</v>
      </c>
      <c r="I249" s="306">
        <f t="shared" si="78"/>
        <v>38.26275989763306</v>
      </c>
      <c r="J249" s="11"/>
    </row>
    <row r="250" spans="1:10" ht="30.75" customHeight="1" x14ac:dyDescent="0.25">
      <c r="A250" s="453">
        <v>32</v>
      </c>
      <c r="B250" s="454"/>
      <c r="C250" s="455"/>
      <c r="D250" s="331" t="s">
        <v>29</v>
      </c>
      <c r="E250" s="78">
        <f>SUM(E251+E255+E259+E262)</f>
        <v>245260.49000000002</v>
      </c>
      <c r="F250" s="78">
        <f t="shared" ref="F250:G250" si="91">SUM(F251+F255+F259+F262)</f>
        <v>333965</v>
      </c>
      <c r="G250" s="78">
        <f t="shared" si="91"/>
        <v>162220.71</v>
      </c>
      <c r="H250" s="305">
        <f t="shared" si="77"/>
        <v>66.14221067567793</v>
      </c>
      <c r="I250" s="306">
        <f t="shared" si="78"/>
        <v>48.574164957405713</v>
      </c>
      <c r="J250" s="11"/>
    </row>
    <row r="251" spans="1:10" s="3" customFormat="1" ht="30.75" customHeight="1" x14ac:dyDescent="0.25">
      <c r="A251" s="444">
        <v>321</v>
      </c>
      <c r="B251" s="445"/>
      <c r="C251" s="446"/>
      <c r="D251" s="333" t="s">
        <v>125</v>
      </c>
      <c r="E251" s="79">
        <f>E252+E253+E254</f>
        <v>0</v>
      </c>
      <c r="F251" s="79">
        <f t="shared" ref="F251:G251" si="92">F252+F253+F254</f>
        <v>59760</v>
      </c>
      <c r="G251" s="79">
        <f t="shared" si="92"/>
        <v>30286.73</v>
      </c>
      <c r="H251" s="305" t="e">
        <f t="shared" si="77"/>
        <v>#DIV/0!</v>
      </c>
      <c r="I251" s="306">
        <f t="shared" si="78"/>
        <v>50.680605756358766</v>
      </c>
      <c r="J251" s="210"/>
    </row>
    <row r="252" spans="1:10" s="3" customFormat="1" ht="30.75" customHeight="1" x14ac:dyDescent="0.25">
      <c r="A252" s="435">
        <v>3211</v>
      </c>
      <c r="B252" s="436"/>
      <c r="C252" s="437"/>
      <c r="D252" s="334" t="s">
        <v>126</v>
      </c>
      <c r="E252" s="78">
        <v>0</v>
      </c>
      <c r="F252" s="78">
        <v>1500</v>
      </c>
      <c r="G252" s="78">
        <v>185.76</v>
      </c>
      <c r="H252" s="305" t="e">
        <f t="shared" si="77"/>
        <v>#DIV/0!</v>
      </c>
      <c r="I252" s="306">
        <f t="shared" si="78"/>
        <v>12.383999999999999</v>
      </c>
      <c r="J252" s="210"/>
    </row>
    <row r="253" spans="1:10" s="3" customFormat="1" ht="30.75" customHeight="1" x14ac:dyDescent="0.25">
      <c r="A253" s="435">
        <v>3212</v>
      </c>
      <c r="B253" s="436"/>
      <c r="C253" s="437"/>
      <c r="D253" s="334" t="s">
        <v>290</v>
      </c>
      <c r="E253" s="78">
        <v>0</v>
      </c>
      <c r="F253" s="78">
        <v>57960</v>
      </c>
      <c r="G253" s="78">
        <v>30100.97</v>
      </c>
      <c r="H253" s="305" t="e">
        <f t="shared" si="77"/>
        <v>#DIV/0!</v>
      </c>
      <c r="I253" s="306">
        <f t="shared" si="78"/>
        <v>51.934040717736373</v>
      </c>
      <c r="J253" s="210"/>
    </row>
    <row r="254" spans="1:10" ht="30.75" customHeight="1" x14ac:dyDescent="0.25">
      <c r="A254" s="435">
        <v>3213</v>
      </c>
      <c r="B254" s="436"/>
      <c r="C254" s="437"/>
      <c r="D254" s="334" t="s">
        <v>128</v>
      </c>
      <c r="E254" s="78">
        <v>0</v>
      </c>
      <c r="F254" s="78">
        <v>300</v>
      </c>
      <c r="G254" s="78">
        <v>0</v>
      </c>
      <c r="H254" s="305" t="e">
        <f t="shared" si="77"/>
        <v>#DIV/0!</v>
      </c>
      <c r="I254" s="306">
        <f t="shared" si="78"/>
        <v>0</v>
      </c>
      <c r="J254" s="11"/>
    </row>
    <row r="255" spans="1:10" s="3" customFormat="1" ht="30.75" customHeight="1" x14ac:dyDescent="0.25">
      <c r="A255" s="444">
        <v>322</v>
      </c>
      <c r="B255" s="445"/>
      <c r="C255" s="446"/>
      <c r="D255" s="333" t="s">
        <v>130</v>
      </c>
      <c r="E255" s="79">
        <f>E256+E257+E258</f>
        <v>245226.99000000002</v>
      </c>
      <c r="F255" s="79">
        <f t="shared" ref="F255:G255" si="93">F256+F257+F258</f>
        <v>266305</v>
      </c>
      <c r="G255" s="79">
        <f t="shared" si="93"/>
        <v>127776.82999999999</v>
      </c>
      <c r="H255" s="305">
        <f t="shared" si="77"/>
        <v>52.105532918705237</v>
      </c>
      <c r="I255" s="306">
        <f t="shared" si="78"/>
        <v>47.981386004768964</v>
      </c>
      <c r="J255" s="210"/>
    </row>
    <row r="256" spans="1:10" ht="30.75" customHeight="1" x14ac:dyDescent="0.25">
      <c r="A256" s="435">
        <v>3221</v>
      </c>
      <c r="B256" s="436"/>
      <c r="C256" s="437"/>
      <c r="D256" s="334" t="s">
        <v>131</v>
      </c>
      <c r="E256" s="78">
        <v>2481.98</v>
      </c>
      <c r="F256" s="78">
        <v>5000</v>
      </c>
      <c r="G256" s="78">
        <v>1887.9</v>
      </c>
      <c r="H256" s="305">
        <f t="shared" si="77"/>
        <v>76.064271267294657</v>
      </c>
      <c r="I256" s="306">
        <f t="shared" si="78"/>
        <v>37.758000000000003</v>
      </c>
      <c r="J256" s="11"/>
    </row>
    <row r="257" spans="1:10" ht="30.75" customHeight="1" x14ac:dyDescent="0.25">
      <c r="A257" s="435">
        <v>3222</v>
      </c>
      <c r="B257" s="436"/>
      <c r="C257" s="437"/>
      <c r="D257" s="334" t="s">
        <v>132</v>
      </c>
      <c r="E257" s="78">
        <v>242745.01</v>
      </c>
      <c r="F257" s="78">
        <v>261305</v>
      </c>
      <c r="G257" s="78">
        <v>125888.93</v>
      </c>
      <c r="H257" s="305">
        <f t="shared" si="77"/>
        <v>51.860563477700317</v>
      </c>
      <c r="I257" s="306">
        <f t="shared" si="78"/>
        <v>48.177007711295225</v>
      </c>
      <c r="J257" s="11"/>
    </row>
    <row r="258" spans="1:10" ht="30.75" customHeight="1" x14ac:dyDescent="0.25">
      <c r="A258" s="435">
        <v>3227</v>
      </c>
      <c r="B258" s="436"/>
      <c r="C258" s="437"/>
      <c r="D258" s="334" t="s">
        <v>185</v>
      </c>
      <c r="E258" s="78">
        <v>0</v>
      </c>
      <c r="F258" s="78">
        <v>0</v>
      </c>
      <c r="G258" s="78">
        <v>0</v>
      </c>
      <c r="H258" s="305" t="e">
        <f t="shared" si="77"/>
        <v>#DIV/0!</v>
      </c>
      <c r="I258" s="306" t="e">
        <f t="shared" si="78"/>
        <v>#DIV/0!</v>
      </c>
      <c r="J258" s="11"/>
    </row>
    <row r="259" spans="1:10" s="3" customFormat="1" ht="30.75" customHeight="1" x14ac:dyDescent="0.25">
      <c r="A259" s="444">
        <v>323</v>
      </c>
      <c r="B259" s="445"/>
      <c r="C259" s="446"/>
      <c r="D259" s="333" t="s">
        <v>135</v>
      </c>
      <c r="E259" s="79">
        <f>E261+E260</f>
        <v>33.5</v>
      </c>
      <c r="F259" s="79">
        <f t="shared" ref="F259:G259" si="94">F261+F260</f>
        <v>500</v>
      </c>
      <c r="G259" s="79">
        <f t="shared" si="94"/>
        <v>20.8</v>
      </c>
      <c r="H259" s="305">
        <f t="shared" si="77"/>
        <v>62.089552238805965</v>
      </c>
      <c r="I259" s="306">
        <f t="shared" si="78"/>
        <v>4.16</v>
      </c>
      <c r="J259" s="210"/>
    </row>
    <row r="260" spans="1:10" ht="30.75" customHeight="1" x14ac:dyDescent="0.25">
      <c r="A260" s="435">
        <v>3231</v>
      </c>
      <c r="B260" s="436"/>
      <c r="C260" s="437"/>
      <c r="D260" s="334" t="s">
        <v>136</v>
      </c>
      <c r="E260" s="78">
        <v>0</v>
      </c>
      <c r="F260" s="78">
        <v>300</v>
      </c>
      <c r="G260" s="78">
        <v>0</v>
      </c>
      <c r="H260" s="305" t="e">
        <f t="shared" si="77"/>
        <v>#DIV/0!</v>
      </c>
      <c r="I260" s="306">
        <f t="shared" si="78"/>
        <v>0</v>
      </c>
      <c r="J260" s="11"/>
    </row>
    <row r="261" spans="1:10" ht="30.75" customHeight="1" x14ac:dyDescent="0.25">
      <c r="A261" s="435">
        <v>3239</v>
      </c>
      <c r="B261" s="436"/>
      <c r="C261" s="437"/>
      <c r="D261" s="334" t="s">
        <v>142</v>
      </c>
      <c r="E261" s="78">
        <v>33.5</v>
      </c>
      <c r="F261" s="78">
        <v>200</v>
      </c>
      <c r="G261" s="78">
        <v>20.8</v>
      </c>
      <c r="H261" s="305">
        <f t="shared" si="77"/>
        <v>62.089552238805965</v>
      </c>
      <c r="I261" s="306">
        <f t="shared" si="78"/>
        <v>10.4</v>
      </c>
      <c r="J261" s="11"/>
    </row>
    <row r="262" spans="1:10" s="3" customFormat="1" ht="30.75" customHeight="1" x14ac:dyDescent="0.25">
      <c r="A262" s="444">
        <v>329</v>
      </c>
      <c r="B262" s="445"/>
      <c r="C262" s="446"/>
      <c r="D262" s="333" t="s">
        <v>143</v>
      </c>
      <c r="E262" s="79">
        <f>SUM(E263:E266)</f>
        <v>0</v>
      </c>
      <c r="F262" s="79">
        <f t="shared" ref="F262:G262" si="95">SUM(F263:F266)</f>
        <v>7400</v>
      </c>
      <c r="G262" s="79">
        <f t="shared" si="95"/>
        <v>4136.3500000000004</v>
      </c>
      <c r="H262" s="305" t="e">
        <f t="shared" si="77"/>
        <v>#DIV/0!</v>
      </c>
      <c r="I262" s="306">
        <f t="shared" si="78"/>
        <v>55.89662162162162</v>
      </c>
      <c r="J262" s="210"/>
    </row>
    <row r="263" spans="1:10" ht="30.75" customHeight="1" x14ac:dyDescent="0.25">
      <c r="A263" s="435">
        <v>3291</v>
      </c>
      <c r="B263" s="436"/>
      <c r="C263" s="437"/>
      <c r="D263" s="334" t="s">
        <v>150</v>
      </c>
      <c r="E263" s="78">
        <v>0</v>
      </c>
      <c r="F263" s="78">
        <v>200</v>
      </c>
      <c r="G263" s="78">
        <v>140.35</v>
      </c>
      <c r="H263" s="305" t="e">
        <f t="shared" ref="H263:H330" si="96">(G263/E263)*100</f>
        <v>#DIV/0!</v>
      </c>
      <c r="I263" s="306">
        <f t="shared" ref="I263:I330" si="97">(G263/F263)*100</f>
        <v>70.174999999999997</v>
      </c>
      <c r="J263" s="11"/>
    </row>
    <row r="264" spans="1:10" ht="30.75" customHeight="1" x14ac:dyDescent="0.25">
      <c r="A264" s="435">
        <v>3295</v>
      </c>
      <c r="B264" s="436"/>
      <c r="C264" s="437"/>
      <c r="D264" s="334" t="s">
        <v>291</v>
      </c>
      <c r="E264" s="78">
        <v>0</v>
      </c>
      <c r="F264" s="78">
        <v>7200</v>
      </c>
      <c r="G264" s="78">
        <v>3996</v>
      </c>
      <c r="H264" s="305" t="e">
        <f t="shared" si="96"/>
        <v>#DIV/0!</v>
      </c>
      <c r="I264" s="306">
        <f t="shared" si="97"/>
        <v>55.500000000000007</v>
      </c>
      <c r="J264" s="11"/>
    </row>
    <row r="265" spans="1:10" ht="30.75" customHeight="1" x14ac:dyDescent="0.25">
      <c r="A265" s="435">
        <v>3296</v>
      </c>
      <c r="B265" s="436"/>
      <c r="C265" s="437"/>
      <c r="D265" s="334" t="s">
        <v>186</v>
      </c>
      <c r="E265" s="78">
        <v>0</v>
      </c>
      <c r="F265" s="78">
        <v>0</v>
      </c>
      <c r="G265" s="78">
        <v>0</v>
      </c>
      <c r="H265" s="305" t="e">
        <f t="shared" si="96"/>
        <v>#DIV/0!</v>
      </c>
      <c r="I265" s="306" t="e">
        <f t="shared" si="97"/>
        <v>#DIV/0!</v>
      </c>
      <c r="J265" s="11"/>
    </row>
    <row r="266" spans="1:10" ht="30.75" customHeight="1" x14ac:dyDescent="0.25">
      <c r="A266" s="435">
        <v>3299</v>
      </c>
      <c r="B266" s="436"/>
      <c r="C266" s="437"/>
      <c r="D266" s="334" t="s">
        <v>143</v>
      </c>
      <c r="E266" s="78">
        <v>0</v>
      </c>
      <c r="F266" s="78">
        <v>0</v>
      </c>
      <c r="G266" s="78">
        <v>0</v>
      </c>
      <c r="H266" s="305" t="e">
        <f t="shared" si="96"/>
        <v>#DIV/0!</v>
      </c>
      <c r="I266" s="306" t="e">
        <f t="shared" si="97"/>
        <v>#DIV/0!</v>
      </c>
      <c r="J266" s="11"/>
    </row>
    <row r="267" spans="1:10" s="3" customFormat="1" ht="30.75" customHeight="1" x14ac:dyDescent="0.25">
      <c r="A267" s="199">
        <v>34</v>
      </c>
      <c r="B267" s="445"/>
      <c r="C267" s="446"/>
      <c r="D267" s="333" t="s">
        <v>192</v>
      </c>
      <c r="E267" s="79">
        <f>E268</f>
        <v>0</v>
      </c>
      <c r="F267" s="79">
        <v>0</v>
      </c>
      <c r="G267" s="79">
        <v>0</v>
      </c>
      <c r="H267" s="305" t="e">
        <f t="shared" si="96"/>
        <v>#DIV/0!</v>
      </c>
      <c r="I267" s="306" t="e">
        <f t="shared" si="97"/>
        <v>#DIV/0!</v>
      </c>
      <c r="J267" s="210"/>
    </row>
    <row r="268" spans="1:10" ht="30.75" customHeight="1" x14ac:dyDescent="0.25">
      <c r="A268" s="435">
        <v>343</v>
      </c>
      <c r="B268" s="436"/>
      <c r="C268" s="437"/>
      <c r="D268" s="334" t="s">
        <v>192</v>
      </c>
      <c r="E268" s="78">
        <f>E269</f>
        <v>0</v>
      </c>
      <c r="F268" s="78">
        <v>0</v>
      </c>
      <c r="G268" s="78">
        <v>0</v>
      </c>
      <c r="H268" s="305" t="e">
        <f t="shared" si="96"/>
        <v>#DIV/0!</v>
      </c>
      <c r="I268" s="306" t="e">
        <f t="shared" si="97"/>
        <v>#DIV/0!</v>
      </c>
      <c r="J268" s="11"/>
    </row>
    <row r="269" spans="1:10" ht="30.75" customHeight="1" x14ac:dyDescent="0.25">
      <c r="A269" s="435">
        <v>3433</v>
      </c>
      <c r="B269" s="436"/>
      <c r="C269" s="437"/>
      <c r="D269" s="334" t="s">
        <v>154</v>
      </c>
      <c r="E269" s="78">
        <v>0</v>
      </c>
      <c r="F269" s="78">
        <v>0</v>
      </c>
      <c r="G269" s="78">
        <v>0</v>
      </c>
      <c r="H269" s="305" t="e">
        <f t="shared" si="96"/>
        <v>#DIV/0!</v>
      </c>
      <c r="I269" s="306" t="e">
        <f t="shared" si="97"/>
        <v>#DIV/0!</v>
      </c>
      <c r="J269" s="11"/>
    </row>
    <row r="270" spans="1:10" s="3" customFormat="1" ht="30.75" customHeight="1" x14ac:dyDescent="0.25">
      <c r="A270" s="462">
        <v>37</v>
      </c>
      <c r="B270" s="463"/>
      <c r="C270" s="464"/>
      <c r="D270" s="349" t="s">
        <v>41</v>
      </c>
      <c r="E270" s="79">
        <f>E271</f>
        <v>68188.27</v>
      </c>
      <c r="F270" s="79">
        <f>F271</f>
        <v>90000</v>
      </c>
      <c r="G270" s="79">
        <f>G271</f>
        <v>0</v>
      </c>
      <c r="H270" s="305">
        <f t="shared" si="96"/>
        <v>0</v>
      </c>
      <c r="I270" s="306">
        <f t="shared" si="97"/>
        <v>0</v>
      </c>
      <c r="J270" s="210"/>
    </row>
    <row r="271" spans="1:10" ht="30.75" customHeight="1" x14ac:dyDescent="0.25">
      <c r="A271" s="435">
        <v>372</v>
      </c>
      <c r="B271" s="436"/>
      <c r="C271" s="437"/>
      <c r="D271" s="334" t="s">
        <v>155</v>
      </c>
      <c r="E271" s="78">
        <f>E272+E273</f>
        <v>68188.27</v>
      </c>
      <c r="F271" s="78">
        <f>F272+F273</f>
        <v>90000</v>
      </c>
      <c r="G271" s="78">
        <f>SUM(G272:G273)</f>
        <v>0</v>
      </c>
      <c r="H271" s="305">
        <f t="shared" si="96"/>
        <v>0</v>
      </c>
      <c r="I271" s="306">
        <f t="shared" si="97"/>
        <v>0</v>
      </c>
      <c r="J271" s="11"/>
    </row>
    <row r="272" spans="1:10" ht="30.75" customHeight="1" x14ac:dyDescent="0.25">
      <c r="A272" s="435">
        <v>3721</v>
      </c>
      <c r="B272" s="436"/>
      <c r="C272" s="437"/>
      <c r="D272" s="334" t="s">
        <v>156</v>
      </c>
      <c r="E272" s="78">
        <v>0</v>
      </c>
      <c r="F272" s="78">
        <v>0</v>
      </c>
      <c r="G272" s="78">
        <v>0</v>
      </c>
      <c r="H272" s="305" t="e">
        <f t="shared" si="96"/>
        <v>#DIV/0!</v>
      </c>
      <c r="I272" s="306" t="e">
        <f t="shared" si="97"/>
        <v>#DIV/0!</v>
      </c>
      <c r="J272" s="11"/>
    </row>
    <row r="273" spans="1:10" ht="30.75" customHeight="1" x14ac:dyDescent="0.25">
      <c r="A273" s="435">
        <v>3722</v>
      </c>
      <c r="B273" s="436"/>
      <c r="C273" s="437"/>
      <c r="D273" s="334" t="s">
        <v>157</v>
      </c>
      <c r="E273" s="78">
        <v>68188.27</v>
      </c>
      <c r="F273" s="78">
        <v>90000</v>
      </c>
      <c r="G273" s="78">
        <v>0</v>
      </c>
      <c r="H273" s="305">
        <f t="shared" si="96"/>
        <v>0</v>
      </c>
      <c r="I273" s="306">
        <f t="shared" si="97"/>
        <v>0</v>
      </c>
      <c r="J273" s="11"/>
    </row>
    <row r="274" spans="1:10" s="80" customFormat="1" ht="30.75" customHeight="1" x14ac:dyDescent="0.25">
      <c r="A274" s="471" t="s">
        <v>75</v>
      </c>
      <c r="B274" s="472"/>
      <c r="C274" s="473"/>
      <c r="D274" s="330" t="s">
        <v>49</v>
      </c>
      <c r="E274" s="77">
        <f t="shared" ref="E274:G274" si="98">E275</f>
        <v>3760.2</v>
      </c>
      <c r="F274" s="77">
        <f t="shared" si="98"/>
        <v>6935</v>
      </c>
      <c r="G274" s="77">
        <f t="shared" si="98"/>
        <v>5557.46</v>
      </c>
      <c r="H274" s="305">
        <f t="shared" si="96"/>
        <v>147.79692569544173</v>
      </c>
      <c r="I274" s="306">
        <f t="shared" si="97"/>
        <v>80.136409516943047</v>
      </c>
      <c r="J274" s="304"/>
    </row>
    <row r="275" spans="1:10" ht="30.75" customHeight="1" x14ac:dyDescent="0.25">
      <c r="A275" s="453">
        <v>32</v>
      </c>
      <c r="B275" s="454"/>
      <c r="C275" s="455"/>
      <c r="D275" s="331" t="s">
        <v>29</v>
      </c>
      <c r="E275" s="78">
        <f>SUM(E276+E278+E281+E285)</f>
        <v>3760.2</v>
      </c>
      <c r="F275" s="78">
        <f>SUM(F276+F278+F281+F285+F290)</f>
        <v>6935</v>
      </c>
      <c r="G275" s="78">
        <f>SUM(G276+G278+G281+G285+G290)</f>
        <v>5557.46</v>
      </c>
      <c r="H275" s="305">
        <f t="shared" si="96"/>
        <v>147.79692569544173</v>
      </c>
      <c r="I275" s="306">
        <f t="shared" si="97"/>
        <v>80.136409516943047</v>
      </c>
      <c r="J275" s="11"/>
    </row>
    <row r="276" spans="1:10" s="3" customFormat="1" ht="30.75" customHeight="1" x14ac:dyDescent="0.25">
      <c r="A276" s="444">
        <v>321</v>
      </c>
      <c r="B276" s="445"/>
      <c r="C276" s="446"/>
      <c r="D276" s="333" t="s">
        <v>125</v>
      </c>
      <c r="E276" s="79">
        <f>E277</f>
        <v>1205</v>
      </c>
      <c r="F276" s="79">
        <f>F277</f>
        <v>1500</v>
      </c>
      <c r="G276" s="292">
        <f>G277</f>
        <v>480</v>
      </c>
      <c r="H276" s="305">
        <f t="shared" si="96"/>
        <v>39.834024896265561</v>
      </c>
      <c r="I276" s="306">
        <f t="shared" si="97"/>
        <v>32</v>
      </c>
      <c r="J276" s="210"/>
    </row>
    <row r="277" spans="1:10" ht="30.75" customHeight="1" x14ac:dyDescent="0.25">
      <c r="A277" s="435">
        <v>3211</v>
      </c>
      <c r="B277" s="436"/>
      <c r="C277" s="437"/>
      <c r="D277" s="334" t="s">
        <v>126</v>
      </c>
      <c r="E277" s="78">
        <v>1205</v>
      </c>
      <c r="F277" s="78">
        <v>1500</v>
      </c>
      <c r="G277" s="178">
        <v>480</v>
      </c>
      <c r="H277" s="305">
        <f t="shared" si="96"/>
        <v>39.834024896265561</v>
      </c>
      <c r="I277" s="306">
        <f t="shared" si="97"/>
        <v>32</v>
      </c>
      <c r="J277" s="11"/>
    </row>
    <row r="278" spans="1:10" s="3" customFormat="1" ht="30.75" customHeight="1" x14ac:dyDescent="0.25">
      <c r="A278" s="444">
        <v>322</v>
      </c>
      <c r="B278" s="445"/>
      <c r="C278" s="446"/>
      <c r="D278" s="339" t="s">
        <v>130</v>
      </c>
      <c r="E278" s="79">
        <f>E279+E280</f>
        <v>430.45</v>
      </c>
      <c r="F278" s="79">
        <f t="shared" ref="F278:G278" si="99">F279+F280</f>
        <v>835</v>
      </c>
      <c r="G278" s="79">
        <f t="shared" si="99"/>
        <v>486.15</v>
      </c>
      <c r="H278" s="305">
        <f t="shared" si="96"/>
        <v>112.93994656754558</v>
      </c>
      <c r="I278" s="306">
        <f t="shared" si="97"/>
        <v>58.221556886227546</v>
      </c>
      <c r="J278" s="210"/>
    </row>
    <row r="279" spans="1:10" ht="30.75" customHeight="1" x14ac:dyDescent="0.25">
      <c r="A279" s="435">
        <v>3221</v>
      </c>
      <c r="B279" s="436"/>
      <c r="C279" s="437"/>
      <c r="D279" s="340" t="s">
        <v>131</v>
      </c>
      <c r="E279" s="78">
        <v>430.45</v>
      </c>
      <c r="F279" s="78">
        <v>500</v>
      </c>
      <c r="G279" s="178">
        <v>138.46</v>
      </c>
      <c r="H279" s="305">
        <f t="shared" si="96"/>
        <v>32.166337553722855</v>
      </c>
      <c r="I279" s="306">
        <f t="shared" si="97"/>
        <v>27.692</v>
      </c>
      <c r="J279" s="11"/>
    </row>
    <row r="280" spans="1:10" ht="30.75" customHeight="1" x14ac:dyDescent="0.25">
      <c r="A280" s="435">
        <v>3222</v>
      </c>
      <c r="B280" s="436"/>
      <c r="C280" s="437"/>
      <c r="D280" s="340" t="s">
        <v>132</v>
      </c>
      <c r="E280" s="78">
        <v>0</v>
      </c>
      <c r="F280" s="78">
        <v>335</v>
      </c>
      <c r="G280" s="178">
        <v>347.69</v>
      </c>
      <c r="H280" s="305" t="e">
        <f t="shared" si="96"/>
        <v>#DIV/0!</v>
      </c>
      <c r="I280" s="306">
        <f t="shared" si="97"/>
        <v>103.78805970149254</v>
      </c>
      <c r="J280" s="11"/>
    </row>
    <row r="281" spans="1:10" s="3" customFormat="1" ht="30.75" customHeight="1" x14ac:dyDescent="0.25">
      <c r="A281" s="444">
        <v>323</v>
      </c>
      <c r="B281" s="445"/>
      <c r="C281" s="446"/>
      <c r="D281" s="339" t="s">
        <v>135</v>
      </c>
      <c r="E281" s="79">
        <f>SUM(E282:E284)</f>
        <v>1746.75</v>
      </c>
      <c r="F281" s="79">
        <f t="shared" ref="F281:G281" si="100">SUM(F282:F284)</f>
        <v>3275</v>
      </c>
      <c r="G281" s="79">
        <f t="shared" si="100"/>
        <v>2019</v>
      </c>
      <c r="H281" s="305">
        <f t="shared" si="96"/>
        <v>115.58608844997853</v>
      </c>
      <c r="I281" s="306">
        <f t="shared" si="97"/>
        <v>61.648854961832058</v>
      </c>
      <c r="J281" s="210"/>
    </row>
    <row r="282" spans="1:10" ht="30.75" customHeight="1" x14ac:dyDescent="0.25">
      <c r="A282" s="435">
        <v>3231</v>
      </c>
      <c r="B282" s="436"/>
      <c r="C282" s="437"/>
      <c r="D282" s="340" t="s">
        <v>136</v>
      </c>
      <c r="E282" s="78">
        <v>940</v>
      </c>
      <c r="F282" s="78">
        <v>1000</v>
      </c>
      <c r="G282" s="178">
        <v>0</v>
      </c>
      <c r="H282" s="305">
        <f t="shared" si="96"/>
        <v>0</v>
      </c>
      <c r="I282" s="306">
        <f t="shared" si="97"/>
        <v>0</v>
      </c>
      <c r="J282" s="11"/>
    </row>
    <row r="283" spans="1:10" ht="30.75" customHeight="1" x14ac:dyDescent="0.25">
      <c r="A283" s="435">
        <v>3235</v>
      </c>
      <c r="B283" s="436"/>
      <c r="C283" s="437"/>
      <c r="D283" s="340" t="s">
        <v>248</v>
      </c>
      <c r="E283" s="78">
        <v>700</v>
      </c>
      <c r="F283" s="78">
        <v>875</v>
      </c>
      <c r="G283" s="178">
        <v>875</v>
      </c>
      <c r="H283" s="305">
        <f t="shared" si="96"/>
        <v>125</v>
      </c>
      <c r="I283" s="306">
        <f t="shared" si="97"/>
        <v>100</v>
      </c>
      <c r="J283" s="11"/>
    </row>
    <row r="284" spans="1:10" ht="30.75" customHeight="1" x14ac:dyDescent="0.25">
      <c r="A284" s="435">
        <v>3239</v>
      </c>
      <c r="B284" s="436"/>
      <c r="C284" s="437"/>
      <c r="D284" s="340" t="s">
        <v>142</v>
      </c>
      <c r="E284" s="78">
        <v>106.75</v>
      </c>
      <c r="F284" s="78">
        <v>1400</v>
      </c>
      <c r="G284" s="178">
        <v>1144</v>
      </c>
      <c r="H284" s="305">
        <f t="shared" si="96"/>
        <v>1071.6627634660422</v>
      </c>
      <c r="I284" s="306">
        <f t="shared" si="97"/>
        <v>81.714285714285722</v>
      </c>
      <c r="J284" s="11"/>
    </row>
    <row r="285" spans="1:10" s="3" customFormat="1" ht="30.75" customHeight="1" x14ac:dyDescent="0.25">
      <c r="A285" s="444">
        <v>329</v>
      </c>
      <c r="B285" s="445"/>
      <c r="C285" s="446"/>
      <c r="D285" s="339" t="s">
        <v>143</v>
      </c>
      <c r="E285" s="79">
        <f>SUM(E286:E289)</f>
        <v>378</v>
      </c>
      <c r="F285" s="79">
        <f t="shared" ref="F285:G285" si="101">SUM(F286:F289)</f>
        <v>325</v>
      </c>
      <c r="G285" s="79">
        <f t="shared" si="101"/>
        <v>1572.31</v>
      </c>
      <c r="H285" s="305">
        <f t="shared" si="96"/>
        <v>415.95502645502648</v>
      </c>
      <c r="I285" s="306">
        <f t="shared" si="97"/>
        <v>483.78769230769228</v>
      </c>
      <c r="J285" s="210"/>
    </row>
    <row r="286" spans="1:10" ht="30.75" customHeight="1" x14ac:dyDescent="0.25">
      <c r="A286" s="435">
        <v>3291</v>
      </c>
      <c r="B286" s="436"/>
      <c r="C286" s="437"/>
      <c r="D286" s="340" t="s">
        <v>150</v>
      </c>
      <c r="E286" s="78">
        <v>0</v>
      </c>
      <c r="F286" s="78">
        <v>0</v>
      </c>
      <c r="G286" s="178">
        <v>0</v>
      </c>
      <c r="H286" s="305" t="e">
        <f t="shared" si="96"/>
        <v>#DIV/0!</v>
      </c>
      <c r="I286" s="306" t="e">
        <f t="shared" si="97"/>
        <v>#DIV/0!</v>
      </c>
      <c r="J286" s="11"/>
    </row>
    <row r="287" spans="1:10" ht="30.75" customHeight="1" x14ac:dyDescent="0.25">
      <c r="A287" s="435">
        <v>3293</v>
      </c>
      <c r="B287" s="436"/>
      <c r="C287" s="437"/>
      <c r="D287" s="340" t="s">
        <v>145</v>
      </c>
      <c r="E287" s="78">
        <v>162.09</v>
      </c>
      <c r="F287" s="78">
        <v>0</v>
      </c>
      <c r="G287" s="178">
        <v>984.91</v>
      </c>
      <c r="H287" s="305">
        <f t="shared" si="96"/>
        <v>607.63156271207345</v>
      </c>
      <c r="I287" s="306" t="e">
        <f t="shared" si="97"/>
        <v>#DIV/0!</v>
      </c>
      <c r="J287" s="11"/>
    </row>
    <row r="288" spans="1:10" ht="30.75" customHeight="1" x14ac:dyDescent="0.25">
      <c r="A288" s="435">
        <v>3294</v>
      </c>
      <c r="B288" s="436"/>
      <c r="C288" s="437"/>
      <c r="D288" s="340" t="s">
        <v>146</v>
      </c>
      <c r="E288" s="78">
        <v>25</v>
      </c>
      <c r="F288" s="78">
        <v>25</v>
      </c>
      <c r="G288" s="178">
        <v>25</v>
      </c>
      <c r="H288" s="305">
        <f t="shared" si="96"/>
        <v>100</v>
      </c>
      <c r="I288" s="306">
        <f t="shared" si="97"/>
        <v>100</v>
      </c>
      <c r="J288" s="11"/>
    </row>
    <row r="289" spans="1:10" ht="30.75" customHeight="1" x14ac:dyDescent="0.25">
      <c r="A289" s="435">
        <v>3299</v>
      </c>
      <c r="B289" s="436"/>
      <c r="C289" s="437"/>
      <c r="D289" s="340" t="s">
        <v>143</v>
      </c>
      <c r="E289" s="78">
        <v>190.91</v>
      </c>
      <c r="F289" s="78">
        <v>300</v>
      </c>
      <c r="G289" s="178">
        <v>562.4</v>
      </c>
      <c r="H289" s="305">
        <f t="shared" si="96"/>
        <v>294.58907338536483</v>
      </c>
      <c r="I289" s="306">
        <f t="shared" si="97"/>
        <v>187.46666666666664</v>
      </c>
      <c r="J289" s="11"/>
    </row>
    <row r="290" spans="1:10" ht="30.75" customHeight="1" x14ac:dyDescent="0.25">
      <c r="A290" s="438">
        <v>38</v>
      </c>
      <c r="B290" s="439"/>
      <c r="C290" s="440"/>
      <c r="D290" s="339" t="s">
        <v>292</v>
      </c>
      <c r="E290" s="79">
        <f>E291</f>
        <v>0</v>
      </c>
      <c r="F290" s="79">
        <f t="shared" ref="F290:G290" si="102">F291</f>
        <v>1000</v>
      </c>
      <c r="G290" s="79">
        <f t="shared" si="102"/>
        <v>1000</v>
      </c>
      <c r="H290" s="305" t="e">
        <f t="shared" si="96"/>
        <v>#DIV/0!</v>
      </c>
      <c r="I290" s="306">
        <f t="shared" si="97"/>
        <v>100</v>
      </c>
      <c r="J290" s="11"/>
    </row>
    <row r="291" spans="1:10" ht="30.75" customHeight="1" x14ac:dyDescent="0.25">
      <c r="A291" s="435">
        <v>3811</v>
      </c>
      <c r="B291" s="436"/>
      <c r="C291" s="437"/>
      <c r="D291" s="340" t="s">
        <v>293</v>
      </c>
      <c r="E291" s="78">
        <v>0</v>
      </c>
      <c r="F291" s="78">
        <v>1000</v>
      </c>
      <c r="G291" s="178">
        <v>1000</v>
      </c>
      <c r="H291" s="305" t="e">
        <f t="shared" si="96"/>
        <v>#DIV/0!</v>
      </c>
      <c r="I291" s="306">
        <f t="shared" si="97"/>
        <v>100</v>
      </c>
      <c r="J291" s="11"/>
    </row>
    <row r="292" spans="1:10" s="4" customFormat="1" ht="30.75" customHeight="1" x14ac:dyDescent="0.25">
      <c r="A292" s="471" t="s">
        <v>87</v>
      </c>
      <c r="B292" s="472"/>
      <c r="C292" s="473"/>
      <c r="D292" s="330" t="s">
        <v>207</v>
      </c>
      <c r="E292" s="77">
        <f>E293+E311</f>
        <v>800</v>
      </c>
      <c r="F292" s="77">
        <v>0</v>
      </c>
      <c r="G292" s="77">
        <f>G293+G311</f>
        <v>0</v>
      </c>
      <c r="H292" s="305">
        <f t="shared" si="96"/>
        <v>0</v>
      </c>
      <c r="I292" s="306" t="e">
        <f t="shared" si="97"/>
        <v>#DIV/0!</v>
      </c>
      <c r="J292" s="209"/>
    </row>
    <row r="293" spans="1:10" ht="30.75" customHeight="1" x14ac:dyDescent="0.25">
      <c r="A293" s="465">
        <v>32</v>
      </c>
      <c r="B293" s="466"/>
      <c r="C293" s="467"/>
      <c r="D293" s="331" t="s">
        <v>177</v>
      </c>
      <c r="E293" s="78">
        <f t="shared" ref="E293:F293" si="103">SUM(E294+E297+E303+E309)</f>
        <v>800</v>
      </c>
      <c r="F293" s="78">
        <f t="shared" si="103"/>
        <v>0</v>
      </c>
      <c r="G293" s="78">
        <f>SUM(G294+G297+G303+G309)</f>
        <v>0</v>
      </c>
      <c r="H293" s="305">
        <f t="shared" si="96"/>
        <v>0</v>
      </c>
      <c r="I293" s="306" t="e">
        <f t="shared" si="97"/>
        <v>#DIV/0!</v>
      </c>
      <c r="J293" s="11"/>
    </row>
    <row r="294" spans="1:10" s="3" customFormat="1" ht="30.75" customHeight="1" x14ac:dyDescent="0.25">
      <c r="A294" s="456">
        <v>321</v>
      </c>
      <c r="B294" s="457"/>
      <c r="C294" s="458"/>
      <c r="D294" s="333" t="s">
        <v>125</v>
      </c>
      <c r="E294" s="79">
        <f>E295+E296</f>
        <v>0</v>
      </c>
      <c r="F294" s="79">
        <v>0</v>
      </c>
      <c r="G294" s="79">
        <f>SUM(G295:G296)</f>
        <v>0</v>
      </c>
      <c r="H294" s="305" t="e">
        <f t="shared" si="96"/>
        <v>#DIV/0!</v>
      </c>
      <c r="I294" s="306" t="e">
        <f t="shared" si="97"/>
        <v>#DIV/0!</v>
      </c>
      <c r="J294" s="210"/>
    </row>
    <row r="295" spans="1:10" ht="30.75" customHeight="1" x14ac:dyDescent="0.25">
      <c r="A295" s="450">
        <v>3211</v>
      </c>
      <c r="B295" s="451"/>
      <c r="C295" s="452"/>
      <c r="D295" s="334" t="s">
        <v>126</v>
      </c>
      <c r="E295" s="78">
        <v>0</v>
      </c>
      <c r="F295" s="78">
        <v>0</v>
      </c>
      <c r="G295" s="78">
        <v>0</v>
      </c>
      <c r="H295" s="305" t="e">
        <f t="shared" si="96"/>
        <v>#DIV/0!</v>
      </c>
      <c r="I295" s="306" t="e">
        <f t="shared" si="97"/>
        <v>#DIV/0!</v>
      </c>
      <c r="J295" s="11"/>
    </row>
    <row r="296" spans="1:10" ht="30.75" customHeight="1" x14ac:dyDescent="0.25">
      <c r="A296" s="450">
        <v>3213</v>
      </c>
      <c r="B296" s="451"/>
      <c r="C296" s="452"/>
      <c r="D296" s="334" t="s">
        <v>128</v>
      </c>
      <c r="E296" s="78">
        <v>0</v>
      </c>
      <c r="F296" s="78">
        <v>0</v>
      </c>
      <c r="G296" s="78">
        <v>0</v>
      </c>
      <c r="H296" s="305" t="e">
        <f t="shared" si="96"/>
        <v>#DIV/0!</v>
      </c>
      <c r="I296" s="306" t="e">
        <f t="shared" si="97"/>
        <v>#DIV/0!</v>
      </c>
      <c r="J296" s="11"/>
    </row>
    <row r="297" spans="1:10" s="3" customFormat="1" ht="30.75" customHeight="1" x14ac:dyDescent="0.25">
      <c r="A297" s="456">
        <v>322</v>
      </c>
      <c r="B297" s="457"/>
      <c r="C297" s="458"/>
      <c r="D297" s="333" t="s">
        <v>130</v>
      </c>
      <c r="E297" s="79">
        <f>E298+E300+E301+E302+E299</f>
        <v>0</v>
      </c>
      <c r="F297" s="79">
        <v>0</v>
      </c>
      <c r="G297" s="79">
        <f>SUM(G298:G302)</f>
        <v>0</v>
      </c>
      <c r="H297" s="305" t="e">
        <f t="shared" si="96"/>
        <v>#DIV/0!</v>
      </c>
      <c r="I297" s="306" t="e">
        <f t="shared" si="97"/>
        <v>#DIV/0!</v>
      </c>
      <c r="J297" s="210"/>
    </row>
    <row r="298" spans="1:10" ht="30.75" customHeight="1" x14ac:dyDescent="0.25">
      <c r="A298" s="450">
        <v>3221</v>
      </c>
      <c r="B298" s="451"/>
      <c r="C298" s="452"/>
      <c r="D298" s="334" t="s">
        <v>131</v>
      </c>
      <c r="E298" s="78">
        <v>0</v>
      </c>
      <c r="F298" s="78">
        <v>0</v>
      </c>
      <c r="G298" s="78">
        <v>0</v>
      </c>
      <c r="H298" s="305" t="e">
        <f t="shared" si="96"/>
        <v>#DIV/0!</v>
      </c>
      <c r="I298" s="306" t="e">
        <f t="shared" si="97"/>
        <v>#DIV/0!</v>
      </c>
      <c r="J298" s="11"/>
    </row>
    <row r="299" spans="1:10" ht="30.75" customHeight="1" x14ac:dyDescent="0.25">
      <c r="A299" s="450">
        <v>3222</v>
      </c>
      <c r="B299" s="451"/>
      <c r="C299" s="452"/>
      <c r="D299" s="334" t="s">
        <v>132</v>
      </c>
      <c r="E299" s="78">
        <v>0</v>
      </c>
      <c r="F299" s="78">
        <v>0</v>
      </c>
      <c r="G299" s="78">
        <v>0</v>
      </c>
      <c r="H299" s="305" t="e">
        <f t="shared" si="96"/>
        <v>#DIV/0!</v>
      </c>
      <c r="I299" s="306" t="e">
        <f t="shared" si="97"/>
        <v>#DIV/0!</v>
      </c>
      <c r="J299" s="11"/>
    </row>
    <row r="300" spans="1:10" ht="30.75" customHeight="1" x14ac:dyDescent="0.25">
      <c r="A300" s="450">
        <v>3223</v>
      </c>
      <c r="B300" s="451"/>
      <c r="C300" s="452"/>
      <c r="D300" s="334" t="s">
        <v>133</v>
      </c>
      <c r="E300" s="78">
        <v>0</v>
      </c>
      <c r="F300" s="78">
        <v>0</v>
      </c>
      <c r="G300" s="78">
        <v>0</v>
      </c>
      <c r="H300" s="305" t="e">
        <f t="shared" si="96"/>
        <v>#DIV/0!</v>
      </c>
      <c r="I300" s="306" t="e">
        <f t="shared" si="97"/>
        <v>#DIV/0!</v>
      </c>
      <c r="J300" s="11"/>
    </row>
    <row r="301" spans="1:10" ht="30.75" customHeight="1" x14ac:dyDescent="0.25">
      <c r="A301" s="450">
        <v>3224</v>
      </c>
      <c r="B301" s="451"/>
      <c r="C301" s="452"/>
      <c r="D301" s="334" t="s">
        <v>189</v>
      </c>
      <c r="E301" s="78">
        <v>0</v>
      </c>
      <c r="F301" s="78">
        <v>0</v>
      </c>
      <c r="G301" s="78">
        <v>0</v>
      </c>
      <c r="H301" s="305" t="e">
        <f t="shared" si="96"/>
        <v>#DIV/0!</v>
      </c>
      <c r="I301" s="306" t="e">
        <f t="shared" si="97"/>
        <v>#DIV/0!</v>
      </c>
      <c r="J301" s="11"/>
    </row>
    <row r="302" spans="1:10" ht="30.75" customHeight="1" x14ac:dyDescent="0.25">
      <c r="A302" s="450">
        <v>3225</v>
      </c>
      <c r="B302" s="451"/>
      <c r="C302" s="452"/>
      <c r="D302" s="334" t="s">
        <v>181</v>
      </c>
      <c r="E302" s="78">
        <v>0</v>
      </c>
      <c r="F302" s="78">
        <v>0</v>
      </c>
      <c r="G302" s="78">
        <v>0</v>
      </c>
      <c r="H302" s="305" t="e">
        <f t="shared" si="96"/>
        <v>#DIV/0!</v>
      </c>
      <c r="I302" s="306" t="e">
        <f t="shared" si="97"/>
        <v>#DIV/0!</v>
      </c>
      <c r="J302" s="11"/>
    </row>
    <row r="303" spans="1:10" s="3" customFormat="1" ht="30.75" customHeight="1" x14ac:dyDescent="0.25">
      <c r="A303" s="456">
        <v>323</v>
      </c>
      <c r="B303" s="457"/>
      <c r="C303" s="458"/>
      <c r="D303" s="333" t="s">
        <v>135</v>
      </c>
      <c r="E303" s="79">
        <f>E308+E306+E307</f>
        <v>800</v>
      </c>
      <c r="F303" s="79">
        <v>0</v>
      </c>
      <c r="G303" s="79">
        <f>SUM(G304:G310)</f>
        <v>0</v>
      </c>
      <c r="H303" s="305">
        <f t="shared" si="96"/>
        <v>0</v>
      </c>
      <c r="I303" s="306" t="e">
        <f t="shared" si="97"/>
        <v>#DIV/0!</v>
      </c>
      <c r="J303" s="210"/>
    </row>
    <row r="304" spans="1:10" ht="30.75" customHeight="1" x14ac:dyDescent="0.25">
      <c r="A304" s="450">
        <v>3231</v>
      </c>
      <c r="B304" s="451"/>
      <c r="C304" s="452"/>
      <c r="D304" s="334" t="s">
        <v>247</v>
      </c>
      <c r="E304" s="78">
        <v>0</v>
      </c>
      <c r="F304" s="78">
        <v>0</v>
      </c>
      <c r="G304" s="78">
        <v>0</v>
      </c>
      <c r="H304" s="305" t="e">
        <f t="shared" si="96"/>
        <v>#DIV/0!</v>
      </c>
      <c r="I304" s="306" t="e">
        <f t="shared" si="97"/>
        <v>#DIV/0!</v>
      </c>
      <c r="J304" s="11"/>
    </row>
    <row r="305" spans="1:10" ht="30.75" customHeight="1" x14ac:dyDescent="0.25">
      <c r="A305" s="450">
        <v>3235</v>
      </c>
      <c r="B305" s="451"/>
      <c r="C305" s="452"/>
      <c r="D305" s="334" t="s">
        <v>248</v>
      </c>
      <c r="E305" s="78">
        <v>0</v>
      </c>
      <c r="F305" s="78">
        <v>0</v>
      </c>
      <c r="G305" s="78">
        <v>0</v>
      </c>
      <c r="H305" s="305" t="e">
        <f t="shared" si="96"/>
        <v>#DIV/0!</v>
      </c>
      <c r="I305" s="306" t="e">
        <f t="shared" si="97"/>
        <v>#DIV/0!</v>
      </c>
      <c r="J305" s="11"/>
    </row>
    <row r="306" spans="1:10" ht="30.75" customHeight="1" x14ac:dyDescent="0.25">
      <c r="A306" s="450">
        <v>3236</v>
      </c>
      <c r="B306" s="451"/>
      <c r="C306" s="452"/>
      <c r="D306" s="334" t="s">
        <v>149</v>
      </c>
      <c r="E306" s="78">
        <v>0</v>
      </c>
      <c r="F306" s="78">
        <v>0</v>
      </c>
      <c r="G306" s="78">
        <v>0</v>
      </c>
      <c r="H306" s="305" t="e">
        <f t="shared" si="96"/>
        <v>#DIV/0!</v>
      </c>
      <c r="I306" s="306" t="e">
        <f t="shared" si="97"/>
        <v>#DIV/0!</v>
      </c>
      <c r="J306" s="11"/>
    </row>
    <row r="307" spans="1:10" ht="30.75" customHeight="1" x14ac:dyDescent="0.25">
      <c r="A307" s="450">
        <v>3237</v>
      </c>
      <c r="B307" s="451"/>
      <c r="C307" s="452"/>
      <c r="D307" s="334" t="s">
        <v>140</v>
      </c>
      <c r="E307" s="78">
        <v>800</v>
      </c>
      <c r="F307" s="78">
        <v>0</v>
      </c>
      <c r="G307" s="78">
        <v>0</v>
      </c>
      <c r="H307" s="305">
        <f t="shared" si="96"/>
        <v>0</v>
      </c>
      <c r="I307" s="306" t="e">
        <f t="shared" si="97"/>
        <v>#DIV/0!</v>
      </c>
      <c r="J307" s="11"/>
    </row>
    <row r="308" spans="1:10" ht="30.75" customHeight="1" x14ac:dyDescent="0.25">
      <c r="A308" s="450">
        <v>3239</v>
      </c>
      <c r="B308" s="451"/>
      <c r="C308" s="452"/>
      <c r="D308" s="334" t="s">
        <v>142</v>
      </c>
      <c r="E308" s="78">
        <v>0</v>
      </c>
      <c r="F308" s="78">
        <v>0</v>
      </c>
      <c r="G308" s="78">
        <v>0</v>
      </c>
      <c r="H308" s="305" t="e">
        <f t="shared" si="96"/>
        <v>#DIV/0!</v>
      </c>
      <c r="I308" s="306" t="e">
        <f t="shared" si="97"/>
        <v>#DIV/0!</v>
      </c>
      <c r="J308" s="11"/>
    </row>
    <row r="309" spans="1:10" s="3" customFormat="1" ht="30.75" customHeight="1" x14ac:dyDescent="0.25">
      <c r="A309" s="444">
        <v>329</v>
      </c>
      <c r="B309" s="445"/>
      <c r="C309" s="446"/>
      <c r="D309" s="333" t="s">
        <v>143</v>
      </c>
      <c r="E309" s="79">
        <f>E310</f>
        <v>0</v>
      </c>
      <c r="F309" s="79">
        <v>0</v>
      </c>
      <c r="G309" s="79">
        <f>G310</f>
        <v>0</v>
      </c>
      <c r="H309" s="305" t="e">
        <f t="shared" si="96"/>
        <v>#DIV/0!</v>
      </c>
      <c r="I309" s="306" t="e">
        <f t="shared" si="97"/>
        <v>#DIV/0!</v>
      </c>
      <c r="J309" s="210"/>
    </row>
    <row r="310" spans="1:10" ht="30.75" customHeight="1" x14ac:dyDescent="0.25">
      <c r="A310" s="435">
        <v>3299</v>
      </c>
      <c r="B310" s="436"/>
      <c r="C310" s="437"/>
      <c r="D310" s="334" t="s">
        <v>143</v>
      </c>
      <c r="E310" s="78">
        <v>0</v>
      </c>
      <c r="F310" s="78">
        <v>0</v>
      </c>
      <c r="G310" s="78">
        <v>0</v>
      </c>
      <c r="H310" s="305" t="e">
        <f t="shared" si="96"/>
        <v>#DIV/0!</v>
      </c>
      <c r="I310" s="306" t="e">
        <f t="shared" si="97"/>
        <v>#DIV/0!</v>
      </c>
      <c r="J310" s="11"/>
    </row>
    <row r="311" spans="1:10" s="3" customFormat="1" ht="30.75" customHeight="1" x14ac:dyDescent="0.25">
      <c r="A311" s="444">
        <v>37</v>
      </c>
      <c r="B311" s="445"/>
      <c r="C311" s="446"/>
      <c r="D311" s="349" t="s">
        <v>41</v>
      </c>
      <c r="E311" s="79">
        <v>0</v>
      </c>
      <c r="F311" s="79">
        <v>0</v>
      </c>
      <c r="G311" s="79">
        <v>0</v>
      </c>
      <c r="H311" s="305" t="e">
        <f t="shared" si="96"/>
        <v>#DIV/0!</v>
      </c>
      <c r="I311" s="306" t="e">
        <f t="shared" si="97"/>
        <v>#DIV/0!</v>
      </c>
      <c r="J311" s="210"/>
    </row>
    <row r="312" spans="1:10" ht="30.75" customHeight="1" x14ac:dyDescent="0.25">
      <c r="A312" s="435">
        <v>3239</v>
      </c>
      <c r="B312" s="436"/>
      <c r="C312" s="437"/>
      <c r="D312" s="334" t="s">
        <v>142</v>
      </c>
      <c r="E312" s="78">
        <v>0</v>
      </c>
      <c r="F312" s="78">
        <v>0</v>
      </c>
      <c r="G312" s="78">
        <v>0</v>
      </c>
      <c r="H312" s="305" t="e">
        <f t="shared" si="96"/>
        <v>#DIV/0!</v>
      </c>
      <c r="I312" s="306" t="e">
        <f t="shared" si="97"/>
        <v>#DIV/0!</v>
      </c>
      <c r="J312" s="11"/>
    </row>
    <row r="313" spans="1:10" ht="30.75" customHeight="1" x14ac:dyDescent="0.25">
      <c r="A313" s="444">
        <v>329</v>
      </c>
      <c r="B313" s="445"/>
      <c r="C313" s="446"/>
      <c r="D313" s="333" t="s">
        <v>143</v>
      </c>
      <c r="E313" s="78">
        <f>E314</f>
        <v>0</v>
      </c>
      <c r="F313" s="78">
        <v>0</v>
      </c>
      <c r="G313" s="78">
        <f>G314</f>
        <v>0</v>
      </c>
      <c r="H313" s="305" t="e">
        <f t="shared" si="96"/>
        <v>#DIV/0!</v>
      </c>
      <c r="I313" s="306" t="e">
        <f t="shared" si="97"/>
        <v>#DIV/0!</v>
      </c>
      <c r="J313" s="11"/>
    </row>
    <row r="314" spans="1:10" ht="30.75" customHeight="1" x14ac:dyDescent="0.25">
      <c r="A314" s="435">
        <v>3299</v>
      </c>
      <c r="B314" s="436"/>
      <c r="C314" s="437"/>
      <c r="D314" s="334" t="s">
        <v>143</v>
      </c>
      <c r="E314" s="78">
        <v>0</v>
      </c>
      <c r="F314" s="78">
        <v>0</v>
      </c>
      <c r="G314" s="78">
        <v>0</v>
      </c>
      <c r="H314" s="305" t="e">
        <f t="shared" si="96"/>
        <v>#DIV/0!</v>
      </c>
      <c r="I314" s="306" t="e">
        <f t="shared" si="97"/>
        <v>#DIV/0!</v>
      </c>
      <c r="J314" s="11"/>
    </row>
    <row r="315" spans="1:10" s="3" customFormat="1" ht="30.75" customHeight="1" x14ac:dyDescent="0.25">
      <c r="A315" s="444">
        <v>37</v>
      </c>
      <c r="B315" s="445"/>
      <c r="C315" s="446"/>
      <c r="D315" s="349" t="s">
        <v>41</v>
      </c>
      <c r="E315" s="79">
        <v>0</v>
      </c>
      <c r="F315" s="79">
        <v>0</v>
      </c>
      <c r="G315" s="79">
        <v>0</v>
      </c>
      <c r="H315" s="305" t="e">
        <f t="shared" si="96"/>
        <v>#DIV/0!</v>
      </c>
      <c r="I315" s="306" t="e">
        <f t="shared" si="97"/>
        <v>#DIV/0!</v>
      </c>
      <c r="J315" s="210"/>
    </row>
    <row r="316" spans="1:10" ht="30.75" customHeight="1" x14ac:dyDescent="0.25">
      <c r="A316" s="471" t="s">
        <v>235</v>
      </c>
      <c r="B316" s="472"/>
      <c r="C316" s="473"/>
      <c r="D316" s="350" t="s">
        <v>234</v>
      </c>
      <c r="E316" s="77">
        <f t="shared" ref="E316:F316" si="104">E317</f>
        <v>250</v>
      </c>
      <c r="F316" s="77">
        <f t="shared" si="104"/>
        <v>0</v>
      </c>
      <c r="G316" s="77">
        <f>G317</f>
        <v>0</v>
      </c>
      <c r="H316" s="305">
        <f t="shared" si="96"/>
        <v>0</v>
      </c>
      <c r="I316" s="306" t="e">
        <f t="shared" si="97"/>
        <v>#DIV/0!</v>
      </c>
      <c r="J316" s="11"/>
    </row>
    <row r="317" spans="1:10" ht="30.75" customHeight="1" x14ac:dyDescent="0.25">
      <c r="A317" s="169">
        <v>32</v>
      </c>
      <c r="B317" s="170"/>
      <c r="C317" s="171"/>
      <c r="D317" s="351" t="s">
        <v>29</v>
      </c>
      <c r="E317" s="78">
        <v>250</v>
      </c>
      <c r="F317" s="78">
        <v>0</v>
      </c>
      <c r="G317" s="78">
        <f>G318</f>
        <v>0</v>
      </c>
      <c r="H317" s="305">
        <f t="shared" si="96"/>
        <v>0</v>
      </c>
      <c r="I317" s="306" t="e">
        <f t="shared" si="97"/>
        <v>#DIV/0!</v>
      </c>
      <c r="J317" s="11"/>
    </row>
    <row r="318" spans="1:10" ht="30.75" customHeight="1" x14ac:dyDescent="0.25">
      <c r="A318" s="435">
        <v>3211</v>
      </c>
      <c r="B318" s="436"/>
      <c r="C318" s="437"/>
      <c r="D318" s="351" t="s">
        <v>249</v>
      </c>
      <c r="E318" s="78">
        <v>250</v>
      </c>
      <c r="F318" s="78">
        <v>0</v>
      </c>
      <c r="G318" s="78">
        <v>0</v>
      </c>
      <c r="H318" s="305">
        <f t="shared" si="96"/>
        <v>0</v>
      </c>
      <c r="I318" s="306" t="e">
        <f t="shared" si="97"/>
        <v>#DIV/0!</v>
      </c>
      <c r="J318" s="11"/>
    </row>
    <row r="319" spans="1:10" s="80" customFormat="1" ht="30.75" customHeight="1" x14ac:dyDescent="0.25">
      <c r="A319" s="459" t="s">
        <v>208</v>
      </c>
      <c r="B319" s="460"/>
      <c r="C319" s="461"/>
      <c r="D319" s="352" t="s">
        <v>209</v>
      </c>
      <c r="E319" s="214">
        <f>(E320+E328+E331+E336+E339+E345)</f>
        <v>34105.410000000003</v>
      </c>
      <c r="F319" s="214">
        <f t="shared" ref="F319" si="105">F320+F328+F331+J309+F336+F339+F345</f>
        <v>35700</v>
      </c>
      <c r="G319" s="214">
        <f>G320+G328+G331+G336+G339+G345</f>
        <v>2703.25</v>
      </c>
      <c r="H319" s="212">
        <f t="shared" si="96"/>
        <v>7.9261618611240845</v>
      </c>
      <c r="I319" s="213">
        <f t="shared" si="97"/>
        <v>7.572128851540616</v>
      </c>
    </row>
    <row r="320" spans="1:10" s="80" customFormat="1" ht="30.75" customHeight="1" x14ac:dyDescent="0.25">
      <c r="A320" s="471" t="s">
        <v>256</v>
      </c>
      <c r="B320" s="472"/>
      <c r="C320" s="473"/>
      <c r="D320" s="330" t="s">
        <v>73</v>
      </c>
      <c r="E320" s="77">
        <f>E321</f>
        <v>845.3</v>
      </c>
      <c r="F320" s="77">
        <v>0</v>
      </c>
      <c r="G320" s="77">
        <f>G321</f>
        <v>0</v>
      </c>
      <c r="H320" s="305">
        <f t="shared" si="96"/>
        <v>0</v>
      </c>
      <c r="I320" s="306" t="e">
        <f t="shared" si="97"/>
        <v>#DIV/0!</v>
      </c>
    </row>
    <row r="321" spans="1:9" s="2" customFormat="1" ht="30.75" customHeight="1" x14ac:dyDescent="0.25">
      <c r="A321" s="81">
        <v>4</v>
      </c>
      <c r="B321" s="82"/>
      <c r="C321" s="83"/>
      <c r="D321" s="347" t="s">
        <v>21</v>
      </c>
      <c r="E321" s="84">
        <f>E322</f>
        <v>845.3</v>
      </c>
      <c r="F321" s="84">
        <v>0</v>
      </c>
      <c r="G321" s="84">
        <f>G322</f>
        <v>0</v>
      </c>
      <c r="H321" s="305">
        <f t="shared" si="96"/>
        <v>0</v>
      </c>
      <c r="I321" s="306" t="e">
        <f t="shared" si="97"/>
        <v>#DIV/0!</v>
      </c>
    </row>
    <row r="322" spans="1:9" s="2" customFormat="1" ht="30.75" customHeight="1" x14ac:dyDescent="0.25">
      <c r="A322" s="81"/>
      <c r="B322" s="85">
        <v>42</v>
      </c>
      <c r="C322" s="83"/>
      <c r="D322" s="347" t="s">
        <v>35</v>
      </c>
      <c r="E322" s="84">
        <f>SUM(E323:E327)</f>
        <v>845.3</v>
      </c>
      <c r="F322" s="84">
        <v>0</v>
      </c>
      <c r="G322" s="84">
        <f>SUM(G323:G327)</f>
        <v>0</v>
      </c>
      <c r="H322" s="305">
        <f t="shared" si="96"/>
        <v>0</v>
      </c>
      <c r="I322" s="306" t="e">
        <f t="shared" si="97"/>
        <v>#DIV/0!</v>
      </c>
    </row>
    <row r="323" spans="1:9" s="2" customFormat="1" ht="30.75" customHeight="1" x14ac:dyDescent="0.25">
      <c r="A323" s="447">
        <v>4221</v>
      </c>
      <c r="B323" s="448"/>
      <c r="C323" s="449"/>
      <c r="D323" s="347" t="s">
        <v>199</v>
      </c>
      <c r="E323" s="84">
        <v>0</v>
      </c>
      <c r="F323" s="84">
        <v>0</v>
      </c>
      <c r="G323" s="84">
        <v>0</v>
      </c>
      <c r="H323" s="305" t="e">
        <f t="shared" si="96"/>
        <v>#DIV/0!</v>
      </c>
      <c r="I323" s="306" t="e">
        <f t="shared" si="97"/>
        <v>#DIV/0!</v>
      </c>
    </row>
    <row r="324" spans="1:9" s="2" customFormat="1" ht="30.75" customHeight="1" x14ac:dyDescent="0.25">
      <c r="A324" s="447">
        <v>4222</v>
      </c>
      <c r="B324" s="448"/>
      <c r="C324" s="449"/>
      <c r="D324" s="347" t="s">
        <v>211</v>
      </c>
      <c r="E324" s="84">
        <v>0</v>
      </c>
      <c r="F324" s="84">
        <v>0</v>
      </c>
      <c r="G324" s="84">
        <v>0</v>
      </c>
      <c r="H324" s="305" t="e">
        <f t="shared" si="96"/>
        <v>#DIV/0!</v>
      </c>
      <c r="I324" s="306" t="e">
        <f t="shared" si="97"/>
        <v>#DIV/0!</v>
      </c>
    </row>
    <row r="325" spans="1:9" s="2" customFormat="1" ht="30.75" customHeight="1" x14ac:dyDescent="0.25">
      <c r="A325" s="447">
        <v>4223</v>
      </c>
      <c r="B325" s="448"/>
      <c r="C325" s="449"/>
      <c r="D325" s="347" t="s">
        <v>200</v>
      </c>
      <c r="E325" s="84">
        <v>700</v>
      </c>
      <c r="F325" s="84">
        <v>0</v>
      </c>
      <c r="G325" s="84">
        <v>0</v>
      </c>
      <c r="H325" s="305">
        <f t="shared" si="96"/>
        <v>0</v>
      </c>
      <c r="I325" s="306" t="e">
        <f t="shared" si="97"/>
        <v>#DIV/0!</v>
      </c>
    </row>
    <row r="326" spans="1:9" s="2" customFormat="1" ht="30.75" customHeight="1" x14ac:dyDescent="0.25">
      <c r="A326" s="447">
        <v>4226</v>
      </c>
      <c r="B326" s="448"/>
      <c r="C326" s="449"/>
      <c r="D326" s="347" t="s">
        <v>212</v>
      </c>
      <c r="E326" s="84">
        <v>0</v>
      </c>
      <c r="F326" s="84">
        <v>0</v>
      </c>
      <c r="G326" s="84">
        <v>0</v>
      </c>
      <c r="H326" s="305" t="e">
        <f t="shared" si="96"/>
        <v>#DIV/0!</v>
      </c>
      <c r="I326" s="306" t="e">
        <f t="shared" si="97"/>
        <v>#DIV/0!</v>
      </c>
    </row>
    <row r="327" spans="1:9" s="2" customFormat="1" ht="30.75" customHeight="1" x14ac:dyDescent="0.25">
      <c r="A327" s="447">
        <v>4241</v>
      </c>
      <c r="B327" s="448"/>
      <c r="C327" s="449"/>
      <c r="D327" s="347" t="s">
        <v>213</v>
      </c>
      <c r="E327" s="84">
        <v>145.30000000000001</v>
      </c>
      <c r="F327" s="84">
        <v>0</v>
      </c>
      <c r="G327" s="84">
        <v>0</v>
      </c>
      <c r="H327" s="305">
        <f t="shared" si="96"/>
        <v>0</v>
      </c>
      <c r="I327" s="306" t="e">
        <f t="shared" si="97"/>
        <v>#DIV/0!</v>
      </c>
    </row>
    <row r="328" spans="1:9" s="80" customFormat="1" ht="30.75" customHeight="1" x14ac:dyDescent="0.25">
      <c r="A328" s="471" t="s">
        <v>255</v>
      </c>
      <c r="B328" s="472"/>
      <c r="C328" s="473"/>
      <c r="D328" s="330" t="s">
        <v>47</v>
      </c>
      <c r="E328" s="77">
        <f t="shared" ref="E328:G329" si="106">E329</f>
        <v>28117.8</v>
      </c>
      <c r="F328" s="77">
        <f t="shared" si="106"/>
        <v>32000</v>
      </c>
      <c r="G328" s="77">
        <f t="shared" si="106"/>
        <v>0</v>
      </c>
      <c r="H328" s="305">
        <f t="shared" si="96"/>
        <v>0</v>
      </c>
      <c r="I328" s="306">
        <f t="shared" si="97"/>
        <v>0</v>
      </c>
    </row>
    <row r="329" spans="1:9" s="2" customFormat="1" ht="30.75" customHeight="1" x14ac:dyDescent="0.25">
      <c r="A329" s="81">
        <v>4</v>
      </c>
      <c r="B329" s="82"/>
      <c r="C329" s="83"/>
      <c r="D329" s="347" t="s">
        <v>21</v>
      </c>
      <c r="E329" s="84">
        <f t="shared" si="106"/>
        <v>28117.8</v>
      </c>
      <c r="F329" s="84">
        <f t="shared" si="106"/>
        <v>32000</v>
      </c>
      <c r="G329" s="84">
        <f t="shared" si="106"/>
        <v>0</v>
      </c>
      <c r="H329" s="305">
        <f t="shared" si="96"/>
        <v>0</v>
      </c>
      <c r="I329" s="306">
        <f t="shared" si="97"/>
        <v>0</v>
      </c>
    </row>
    <row r="330" spans="1:9" s="2" customFormat="1" ht="30.75" customHeight="1" x14ac:dyDescent="0.25">
      <c r="A330" s="81"/>
      <c r="B330" s="85">
        <v>42</v>
      </c>
      <c r="C330" s="83"/>
      <c r="D330" s="347" t="s">
        <v>35</v>
      </c>
      <c r="E330" s="84">
        <v>28117.8</v>
      </c>
      <c r="F330" s="84">
        <v>32000</v>
      </c>
      <c r="G330" s="84">
        <v>0</v>
      </c>
      <c r="H330" s="305">
        <f t="shared" si="96"/>
        <v>0</v>
      </c>
      <c r="I330" s="306">
        <f t="shared" si="97"/>
        <v>0</v>
      </c>
    </row>
    <row r="331" spans="1:9" s="80" customFormat="1" ht="30.75" customHeight="1" x14ac:dyDescent="0.25">
      <c r="A331" s="471" t="s">
        <v>254</v>
      </c>
      <c r="B331" s="472"/>
      <c r="C331" s="473"/>
      <c r="D331" s="330" t="s">
        <v>210</v>
      </c>
      <c r="E331" s="77">
        <f>E332</f>
        <v>1200</v>
      </c>
      <c r="F331" s="77">
        <f t="shared" ref="F331:G331" si="107">F332</f>
        <v>0</v>
      </c>
      <c r="G331" s="77">
        <f t="shared" si="107"/>
        <v>0</v>
      </c>
      <c r="H331" s="305">
        <f t="shared" ref="H331:H404" si="108">(G331/E331)*100</f>
        <v>0</v>
      </c>
      <c r="I331" s="306" t="e">
        <f t="shared" ref="I331:I404" si="109">(G331/F331)*100</f>
        <v>#DIV/0!</v>
      </c>
    </row>
    <row r="332" spans="1:9" s="2" customFormat="1" ht="30.75" customHeight="1" x14ac:dyDescent="0.25">
      <c r="A332" s="81">
        <v>4</v>
      </c>
      <c r="B332" s="82"/>
      <c r="C332" s="83"/>
      <c r="D332" s="347" t="s">
        <v>21</v>
      </c>
      <c r="E332" s="84">
        <f>E333</f>
        <v>1200</v>
      </c>
      <c r="F332" s="84">
        <f t="shared" ref="F332:G332" si="110">F333</f>
        <v>0</v>
      </c>
      <c r="G332" s="84">
        <f t="shared" si="110"/>
        <v>0</v>
      </c>
      <c r="H332" s="305">
        <f t="shared" si="108"/>
        <v>0</v>
      </c>
      <c r="I332" s="306" t="e">
        <f t="shared" si="109"/>
        <v>#DIV/0!</v>
      </c>
    </row>
    <row r="333" spans="1:9" s="2" customFormat="1" ht="30.75" customHeight="1" x14ac:dyDescent="0.25">
      <c r="A333" s="81"/>
      <c r="B333" s="85">
        <v>42</v>
      </c>
      <c r="C333" s="83"/>
      <c r="D333" s="347" t="s">
        <v>35</v>
      </c>
      <c r="E333" s="84">
        <f>SUM(E334:E335)</f>
        <v>1200</v>
      </c>
      <c r="F333" s="84">
        <f t="shared" ref="F333:G333" si="111">SUM(F334:F335)</f>
        <v>0</v>
      </c>
      <c r="G333" s="84">
        <f t="shared" si="111"/>
        <v>0</v>
      </c>
      <c r="H333" s="305">
        <f t="shared" si="108"/>
        <v>0</v>
      </c>
      <c r="I333" s="306" t="e">
        <f t="shared" si="109"/>
        <v>#DIV/0!</v>
      </c>
    </row>
    <row r="334" spans="1:9" s="2" customFormat="1" ht="30.75" customHeight="1" x14ac:dyDescent="0.25">
      <c r="A334" s="447">
        <v>4221</v>
      </c>
      <c r="B334" s="448"/>
      <c r="C334" s="449"/>
      <c r="D334" s="347" t="s">
        <v>199</v>
      </c>
      <c r="E334" s="84">
        <v>0</v>
      </c>
      <c r="F334" s="84">
        <v>0</v>
      </c>
      <c r="G334" s="84">
        <v>0</v>
      </c>
      <c r="H334" s="305" t="e">
        <f t="shared" si="108"/>
        <v>#DIV/0!</v>
      </c>
      <c r="I334" s="306" t="e">
        <f t="shared" si="109"/>
        <v>#DIV/0!</v>
      </c>
    </row>
    <row r="335" spans="1:9" s="2" customFormat="1" ht="30.75" customHeight="1" x14ac:dyDescent="0.25">
      <c r="A335" s="441">
        <v>4223</v>
      </c>
      <c r="B335" s="442"/>
      <c r="C335" s="443"/>
      <c r="D335" s="347" t="s">
        <v>200</v>
      </c>
      <c r="E335" s="84">
        <v>1200</v>
      </c>
      <c r="F335" s="84">
        <v>0</v>
      </c>
      <c r="G335" s="84">
        <v>0</v>
      </c>
      <c r="H335" s="305">
        <f t="shared" si="108"/>
        <v>0</v>
      </c>
      <c r="I335" s="306" t="e">
        <f t="shared" si="109"/>
        <v>#DIV/0!</v>
      </c>
    </row>
    <row r="336" spans="1:9" s="80" customFormat="1" ht="30.75" customHeight="1" x14ac:dyDescent="0.25">
      <c r="A336" s="471" t="s">
        <v>75</v>
      </c>
      <c r="B336" s="472"/>
      <c r="C336" s="473"/>
      <c r="D336" s="330" t="s">
        <v>49</v>
      </c>
      <c r="E336" s="77">
        <f>E337</f>
        <v>0</v>
      </c>
      <c r="F336" s="77">
        <f>F337</f>
        <v>0</v>
      </c>
      <c r="G336" s="77">
        <f>G337</f>
        <v>0</v>
      </c>
      <c r="H336" s="305" t="e">
        <f t="shared" si="108"/>
        <v>#DIV/0!</v>
      </c>
      <c r="I336" s="306" t="e">
        <f t="shared" si="109"/>
        <v>#DIV/0!</v>
      </c>
    </row>
    <row r="337" spans="1:9" ht="30.75" customHeight="1" x14ac:dyDescent="0.25">
      <c r="A337" s="453">
        <v>42</v>
      </c>
      <c r="B337" s="454"/>
      <c r="C337" s="455"/>
      <c r="D337" s="331" t="s">
        <v>35</v>
      </c>
      <c r="E337" s="78">
        <f>E338</f>
        <v>0</v>
      </c>
      <c r="F337" s="78">
        <v>0</v>
      </c>
      <c r="G337" s="78">
        <v>0</v>
      </c>
      <c r="H337" s="305" t="e">
        <f t="shared" si="108"/>
        <v>#DIV/0!</v>
      </c>
      <c r="I337" s="306" t="e">
        <f t="shared" si="109"/>
        <v>#DIV/0!</v>
      </c>
    </row>
    <row r="338" spans="1:9" ht="30.75" customHeight="1" x14ac:dyDescent="0.25">
      <c r="A338" s="435">
        <v>4223</v>
      </c>
      <c r="B338" s="436"/>
      <c r="C338" s="437"/>
      <c r="D338" s="353" t="s">
        <v>161</v>
      </c>
      <c r="E338" s="78">
        <v>0</v>
      </c>
      <c r="F338" s="78">
        <v>0</v>
      </c>
      <c r="G338" s="78">
        <v>0</v>
      </c>
      <c r="H338" s="305" t="e">
        <f t="shared" si="108"/>
        <v>#DIV/0!</v>
      </c>
      <c r="I338" s="306" t="e">
        <f t="shared" si="109"/>
        <v>#DIV/0!</v>
      </c>
    </row>
    <row r="339" spans="1:9" ht="30.75" customHeight="1" x14ac:dyDescent="0.25">
      <c r="A339" s="166">
        <v>41</v>
      </c>
      <c r="B339" s="167"/>
      <c r="C339" s="168"/>
      <c r="D339" s="330" t="s">
        <v>46</v>
      </c>
      <c r="E339" s="77">
        <f t="shared" ref="E339:F339" si="112">E340</f>
        <v>2442.31</v>
      </c>
      <c r="F339" s="77">
        <f t="shared" si="112"/>
        <v>3700</v>
      </c>
      <c r="G339" s="77">
        <f>G340</f>
        <v>2703.25</v>
      </c>
      <c r="H339" s="305">
        <f t="shared" si="108"/>
        <v>110.68414738505759</v>
      </c>
      <c r="I339" s="306">
        <f t="shared" si="109"/>
        <v>73.060810810810807</v>
      </c>
    </row>
    <row r="340" spans="1:9" ht="30.75" customHeight="1" x14ac:dyDescent="0.25">
      <c r="A340" s="81">
        <v>4</v>
      </c>
      <c r="B340" s="82"/>
      <c r="C340" s="83"/>
      <c r="D340" s="347" t="s">
        <v>21</v>
      </c>
      <c r="E340" s="84">
        <f t="shared" ref="E340:F340" si="113">E341</f>
        <v>2442.31</v>
      </c>
      <c r="F340" s="84">
        <f t="shared" si="113"/>
        <v>3700</v>
      </c>
      <c r="G340" s="84">
        <f>G341</f>
        <v>2703.25</v>
      </c>
      <c r="H340" s="305">
        <f t="shared" si="108"/>
        <v>110.68414738505759</v>
      </c>
      <c r="I340" s="306">
        <f t="shared" si="109"/>
        <v>73.060810810810807</v>
      </c>
    </row>
    <row r="341" spans="1:9" ht="30.75" customHeight="1" x14ac:dyDescent="0.25">
      <c r="A341" s="81"/>
      <c r="B341" s="85">
        <v>42</v>
      </c>
      <c r="C341" s="83"/>
      <c r="D341" s="347" t="s">
        <v>35</v>
      </c>
      <c r="E341" s="84">
        <f>SUM(E342:E344)</f>
        <v>2442.31</v>
      </c>
      <c r="F341" s="84">
        <f t="shared" ref="F341:G341" si="114">SUM(F342:F344)</f>
        <v>3700</v>
      </c>
      <c r="G341" s="84">
        <f t="shared" si="114"/>
        <v>2703.25</v>
      </c>
      <c r="H341" s="305">
        <f t="shared" si="108"/>
        <v>110.68414738505759</v>
      </c>
      <c r="I341" s="306">
        <f t="shared" si="109"/>
        <v>73.060810810810807</v>
      </c>
    </row>
    <row r="342" spans="1:9" ht="30.75" customHeight="1" x14ac:dyDescent="0.25">
      <c r="A342" s="447">
        <v>4221</v>
      </c>
      <c r="B342" s="448"/>
      <c r="C342" s="449"/>
      <c r="D342" s="347" t="s">
        <v>199</v>
      </c>
      <c r="E342" s="84">
        <v>992.31</v>
      </c>
      <c r="F342" s="84">
        <v>3200</v>
      </c>
      <c r="G342" s="84">
        <v>2703.25</v>
      </c>
      <c r="H342" s="305">
        <f t="shared" si="108"/>
        <v>272.41990910098662</v>
      </c>
      <c r="I342" s="306">
        <f t="shared" si="109"/>
        <v>84.4765625</v>
      </c>
    </row>
    <row r="343" spans="1:9" ht="30.75" customHeight="1" x14ac:dyDescent="0.25">
      <c r="A343" s="441">
        <v>4223</v>
      </c>
      <c r="B343" s="442"/>
      <c r="C343" s="443"/>
      <c r="D343" s="347" t="s">
        <v>200</v>
      </c>
      <c r="E343" s="84">
        <v>1450</v>
      </c>
      <c r="F343" s="84">
        <v>0</v>
      </c>
      <c r="G343" s="84">
        <v>0</v>
      </c>
      <c r="H343" s="305">
        <f t="shared" si="108"/>
        <v>0</v>
      </c>
      <c r="I343" s="306" t="e">
        <f t="shared" si="109"/>
        <v>#DIV/0!</v>
      </c>
    </row>
    <row r="344" spans="1:9" ht="30.75" customHeight="1" x14ac:dyDescent="0.25">
      <c r="A344" s="441">
        <v>4241</v>
      </c>
      <c r="B344" s="442"/>
      <c r="C344" s="443"/>
      <c r="D344" s="347" t="s">
        <v>294</v>
      </c>
      <c r="E344" s="84">
        <v>0</v>
      </c>
      <c r="F344" s="84">
        <v>500</v>
      </c>
      <c r="G344" s="84">
        <v>0</v>
      </c>
      <c r="H344" s="305" t="e">
        <f t="shared" si="108"/>
        <v>#DIV/0!</v>
      </c>
      <c r="I344" s="306">
        <f t="shared" si="109"/>
        <v>0</v>
      </c>
    </row>
    <row r="345" spans="1:9" ht="30.75" customHeight="1" x14ac:dyDescent="0.25">
      <c r="A345" s="471" t="s">
        <v>253</v>
      </c>
      <c r="B345" s="472"/>
      <c r="C345" s="473"/>
      <c r="D345" s="330" t="s">
        <v>236</v>
      </c>
      <c r="E345" s="77">
        <f t="shared" ref="E345:F345" si="115">E346</f>
        <v>1500</v>
      </c>
      <c r="F345" s="77">
        <f t="shared" si="115"/>
        <v>0</v>
      </c>
      <c r="G345" s="77">
        <f>G346</f>
        <v>0</v>
      </c>
      <c r="H345" s="305">
        <f t="shared" si="108"/>
        <v>0</v>
      </c>
      <c r="I345" s="306" t="e">
        <f t="shared" si="109"/>
        <v>#DIV/0!</v>
      </c>
    </row>
    <row r="346" spans="1:9" ht="30.75" customHeight="1" x14ac:dyDescent="0.25">
      <c r="A346" s="81">
        <v>4</v>
      </c>
      <c r="B346" s="82"/>
      <c r="C346" s="83"/>
      <c r="D346" s="347" t="s">
        <v>21</v>
      </c>
      <c r="E346" s="84">
        <v>1500</v>
      </c>
      <c r="F346" s="84">
        <v>0</v>
      </c>
      <c r="G346" s="84">
        <f>G347</f>
        <v>0</v>
      </c>
      <c r="H346" s="305">
        <f t="shared" si="108"/>
        <v>0</v>
      </c>
      <c r="I346" s="306" t="e">
        <f t="shared" si="109"/>
        <v>#DIV/0!</v>
      </c>
    </row>
    <row r="347" spans="1:9" ht="30.75" customHeight="1" x14ac:dyDescent="0.25">
      <c r="A347" s="81"/>
      <c r="B347" s="85">
        <v>42</v>
      </c>
      <c r="C347" s="83"/>
      <c r="D347" s="347" t="s">
        <v>35</v>
      </c>
      <c r="E347" s="84">
        <v>1500</v>
      </c>
      <c r="F347" s="84">
        <v>0</v>
      </c>
      <c r="G347" s="84">
        <f>SUM(G348:G349)</f>
        <v>0</v>
      </c>
      <c r="H347" s="305">
        <f t="shared" si="108"/>
        <v>0</v>
      </c>
      <c r="I347" s="306" t="e">
        <f t="shared" si="109"/>
        <v>#DIV/0!</v>
      </c>
    </row>
    <row r="348" spans="1:9" ht="30.75" customHeight="1" x14ac:dyDescent="0.25">
      <c r="A348" s="447">
        <v>4221</v>
      </c>
      <c r="B348" s="448"/>
      <c r="C348" s="449"/>
      <c r="D348" s="347" t="s">
        <v>199</v>
      </c>
      <c r="E348" s="84">
        <v>1500</v>
      </c>
      <c r="F348" s="84">
        <v>0</v>
      </c>
      <c r="G348" s="84">
        <v>0</v>
      </c>
      <c r="H348" s="305">
        <f t="shared" si="108"/>
        <v>0</v>
      </c>
      <c r="I348" s="306" t="e">
        <f t="shared" si="109"/>
        <v>#DIV/0!</v>
      </c>
    </row>
    <row r="349" spans="1:9" ht="30.75" customHeight="1" x14ac:dyDescent="0.25">
      <c r="A349" s="441">
        <v>4223</v>
      </c>
      <c r="B349" s="442"/>
      <c r="C349" s="443"/>
      <c r="D349" s="347" t="s">
        <v>200</v>
      </c>
      <c r="E349" s="84">
        <v>0</v>
      </c>
      <c r="F349" s="84">
        <v>0</v>
      </c>
      <c r="G349" s="84">
        <v>0</v>
      </c>
      <c r="H349" s="305" t="e">
        <f t="shared" si="108"/>
        <v>#DIV/0!</v>
      </c>
      <c r="I349" s="306" t="e">
        <f t="shared" si="109"/>
        <v>#DIV/0!</v>
      </c>
    </row>
    <row r="350" spans="1:9" ht="30.75" customHeight="1" x14ac:dyDescent="0.25">
      <c r="A350" s="482" t="s">
        <v>64</v>
      </c>
      <c r="B350" s="483"/>
      <c r="C350" s="484"/>
      <c r="D350" s="328" t="s">
        <v>65</v>
      </c>
      <c r="E350" s="86">
        <f>SUM(E352+E369+E382+E386+E402)</f>
        <v>261924.15000000002</v>
      </c>
      <c r="F350" s="86">
        <f t="shared" ref="F350" si="116">SUM(F352+F369+F382+F386+F402)</f>
        <v>350918.7</v>
      </c>
      <c r="G350" s="86">
        <f>SUM(G352+G369+G382+G386+G402)</f>
        <v>143660.69</v>
      </c>
      <c r="H350" s="307">
        <f t="shared" si="108"/>
        <v>54.848203191649183</v>
      </c>
      <c r="I350" s="308">
        <f t="shared" si="109"/>
        <v>40.938453835603518</v>
      </c>
    </row>
    <row r="351" spans="1:9" ht="30.75" customHeight="1" x14ac:dyDescent="0.25">
      <c r="A351" s="294" t="s">
        <v>271</v>
      </c>
      <c r="B351" s="295"/>
      <c r="C351" s="296"/>
      <c r="D351" s="354" t="s">
        <v>272</v>
      </c>
      <c r="E351" s="293">
        <f t="shared" ref="E351:G351" si="117">E352</f>
        <v>8854.2000000000007</v>
      </c>
      <c r="F351" s="293">
        <f t="shared" si="117"/>
        <v>10000</v>
      </c>
      <c r="G351" s="293">
        <f t="shared" si="117"/>
        <v>7710.67</v>
      </c>
      <c r="H351" s="212">
        <f t="shared" si="108"/>
        <v>87.084886268663453</v>
      </c>
      <c r="I351" s="213">
        <f t="shared" si="109"/>
        <v>77.106700000000004</v>
      </c>
    </row>
    <row r="352" spans="1:9" ht="30.75" customHeight="1" x14ac:dyDescent="0.25">
      <c r="A352" s="481" t="s">
        <v>71</v>
      </c>
      <c r="B352" s="481"/>
      <c r="C352" s="481"/>
      <c r="D352" s="330" t="s">
        <v>17</v>
      </c>
      <c r="E352" s="164">
        <f t="shared" ref="E352:F352" si="118">E353</f>
        <v>8854.2000000000007</v>
      </c>
      <c r="F352" s="164">
        <f t="shared" si="118"/>
        <v>10000</v>
      </c>
      <c r="G352" s="164">
        <f>G353</f>
        <v>7710.67</v>
      </c>
      <c r="H352" s="305">
        <f t="shared" si="108"/>
        <v>87.084886268663453</v>
      </c>
      <c r="I352" s="306">
        <f t="shared" si="109"/>
        <v>77.106700000000004</v>
      </c>
    </row>
    <row r="353" spans="1:9" ht="30.75" customHeight="1" x14ac:dyDescent="0.25">
      <c r="A353" s="438" t="s">
        <v>271</v>
      </c>
      <c r="B353" s="439"/>
      <c r="C353" s="440"/>
      <c r="D353" s="332" t="s">
        <v>272</v>
      </c>
      <c r="E353" s="292">
        <f>E354+E357+E366</f>
        <v>8854.2000000000007</v>
      </c>
      <c r="F353" s="292">
        <f t="shared" ref="F353:G353" si="119">F354+F357+F366</f>
        <v>10000</v>
      </c>
      <c r="G353" s="292">
        <f t="shared" si="119"/>
        <v>7710.67</v>
      </c>
      <c r="H353" s="305">
        <f t="shared" si="108"/>
        <v>87.084886268663453</v>
      </c>
      <c r="I353" s="306">
        <f t="shared" si="109"/>
        <v>77.106700000000004</v>
      </c>
    </row>
    <row r="354" spans="1:9" ht="30.75" customHeight="1" x14ac:dyDescent="0.25">
      <c r="A354" s="444">
        <v>3</v>
      </c>
      <c r="B354" s="445"/>
      <c r="C354" s="446"/>
      <c r="D354" s="355" t="s">
        <v>273</v>
      </c>
      <c r="E354" s="292">
        <f t="shared" ref="E354:F354" si="120">E355</f>
        <v>270</v>
      </c>
      <c r="F354" s="292">
        <f t="shared" si="120"/>
        <v>0</v>
      </c>
      <c r="G354" s="292">
        <f>G355</f>
        <v>0</v>
      </c>
      <c r="H354" s="305">
        <f t="shared" si="108"/>
        <v>0</v>
      </c>
      <c r="I354" s="306" t="e">
        <f t="shared" si="109"/>
        <v>#DIV/0!</v>
      </c>
    </row>
    <row r="355" spans="1:9" ht="30.75" customHeight="1" x14ac:dyDescent="0.25">
      <c r="A355" s="435">
        <v>31</v>
      </c>
      <c r="B355" s="436"/>
      <c r="C355" s="437"/>
      <c r="D355" s="337" t="s">
        <v>20</v>
      </c>
      <c r="E355" s="178">
        <f t="shared" ref="E355" si="121">E356</f>
        <v>270</v>
      </c>
      <c r="F355" s="178">
        <f>F356</f>
        <v>0</v>
      </c>
      <c r="G355" s="178">
        <f>G356</f>
        <v>0</v>
      </c>
      <c r="H355" s="305">
        <f t="shared" si="108"/>
        <v>0</v>
      </c>
      <c r="I355" s="306" t="e">
        <f t="shared" si="109"/>
        <v>#DIV/0!</v>
      </c>
    </row>
    <row r="356" spans="1:9" ht="30.75" customHeight="1" x14ac:dyDescent="0.25">
      <c r="A356" s="435">
        <v>3121</v>
      </c>
      <c r="B356" s="436"/>
      <c r="C356" s="437"/>
      <c r="D356" s="337" t="s">
        <v>268</v>
      </c>
      <c r="E356" s="178">
        <v>270</v>
      </c>
      <c r="F356" s="78">
        <v>0</v>
      </c>
      <c r="G356" s="178">
        <v>0</v>
      </c>
      <c r="H356" s="305">
        <f t="shared" si="108"/>
        <v>0</v>
      </c>
      <c r="I356" s="306" t="e">
        <f t="shared" si="109"/>
        <v>#DIV/0!</v>
      </c>
    </row>
    <row r="357" spans="1:9" ht="30.75" customHeight="1" x14ac:dyDescent="0.25">
      <c r="A357" s="444">
        <v>32</v>
      </c>
      <c r="B357" s="445"/>
      <c r="C357" s="446"/>
      <c r="D357" s="355" t="s">
        <v>29</v>
      </c>
      <c r="E357" s="292">
        <f>SUM(E358:E364)</f>
        <v>8584.2000000000007</v>
      </c>
      <c r="F357" s="292">
        <f t="shared" ref="F357:G357" si="122">SUM(F358:F364)</f>
        <v>0</v>
      </c>
      <c r="G357" s="292">
        <f t="shared" si="122"/>
        <v>7710.67</v>
      </c>
      <c r="H357" s="305">
        <f t="shared" si="108"/>
        <v>89.823978938048967</v>
      </c>
      <c r="I357" s="306" t="e">
        <f t="shared" si="109"/>
        <v>#DIV/0!</v>
      </c>
    </row>
    <row r="358" spans="1:9" ht="30.75" customHeight="1" x14ac:dyDescent="0.25">
      <c r="A358" s="435">
        <v>3211</v>
      </c>
      <c r="B358" s="436"/>
      <c r="C358" s="437"/>
      <c r="D358" s="337" t="s">
        <v>126</v>
      </c>
      <c r="E358" s="292">
        <v>0</v>
      </c>
      <c r="F358" s="292">
        <v>0</v>
      </c>
      <c r="G358" s="292">
        <v>840</v>
      </c>
      <c r="H358" s="305" t="e">
        <f t="shared" si="108"/>
        <v>#DIV/0!</v>
      </c>
      <c r="I358" s="306" t="e">
        <f t="shared" si="109"/>
        <v>#DIV/0!</v>
      </c>
    </row>
    <row r="359" spans="1:9" ht="30.75" customHeight="1" x14ac:dyDescent="0.25">
      <c r="A359" s="435">
        <v>3231</v>
      </c>
      <c r="B359" s="436"/>
      <c r="C359" s="437"/>
      <c r="D359" s="337" t="s">
        <v>136</v>
      </c>
      <c r="E359" s="292">
        <v>0</v>
      </c>
      <c r="F359" s="292">
        <v>0</v>
      </c>
      <c r="G359" s="292">
        <v>4900</v>
      </c>
      <c r="H359" s="305" t="e">
        <f t="shared" si="108"/>
        <v>#DIV/0!</v>
      </c>
      <c r="I359" s="306" t="e">
        <f t="shared" si="109"/>
        <v>#DIV/0!</v>
      </c>
    </row>
    <row r="360" spans="1:9" ht="30.75" customHeight="1" x14ac:dyDescent="0.25">
      <c r="A360" s="435">
        <v>3292</v>
      </c>
      <c r="B360" s="436"/>
      <c r="C360" s="437"/>
      <c r="D360" s="337" t="s">
        <v>320</v>
      </c>
      <c r="E360" s="292">
        <v>0</v>
      </c>
      <c r="F360" s="292">
        <v>0</v>
      </c>
      <c r="G360" s="292">
        <v>157.5</v>
      </c>
      <c r="H360" s="305" t="e">
        <f t="shared" si="108"/>
        <v>#DIV/0!</v>
      </c>
      <c r="I360" s="306" t="e">
        <f t="shared" si="109"/>
        <v>#DIV/0!</v>
      </c>
    </row>
    <row r="361" spans="1:9" ht="30.75" customHeight="1" x14ac:dyDescent="0.25">
      <c r="A361" s="435">
        <v>3293</v>
      </c>
      <c r="B361" s="436"/>
      <c r="C361" s="437"/>
      <c r="D361" s="337" t="s">
        <v>321</v>
      </c>
      <c r="E361" s="292">
        <v>0</v>
      </c>
      <c r="F361" s="292">
        <v>0</v>
      </c>
      <c r="G361" s="292">
        <v>576</v>
      </c>
      <c r="H361" s="305" t="e">
        <f t="shared" si="108"/>
        <v>#DIV/0!</v>
      </c>
      <c r="I361" s="306" t="e">
        <f t="shared" si="109"/>
        <v>#DIV/0!</v>
      </c>
    </row>
    <row r="362" spans="1:9" ht="30.75" customHeight="1" x14ac:dyDescent="0.25">
      <c r="A362" s="435">
        <v>3291</v>
      </c>
      <c r="B362" s="436"/>
      <c r="C362" s="437"/>
      <c r="D362" s="337" t="s">
        <v>323</v>
      </c>
      <c r="E362" s="292">
        <v>0</v>
      </c>
      <c r="F362" s="292">
        <v>0</v>
      </c>
      <c r="G362" s="292">
        <v>1027.17</v>
      </c>
      <c r="H362" s="305" t="e">
        <f t="shared" si="108"/>
        <v>#DIV/0!</v>
      </c>
      <c r="I362" s="306" t="e">
        <f t="shared" si="109"/>
        <v>#DIV/0!</v>
      </c>
    </row>
    <row r="363" spans="1:9" ht="30.75" customHeight="1" x14ac:dyDescent="0.25">
      <c r="A363" s="435">
        <v>3239</v>
      </c>
      <c r="B363" s="436"/>
      <c r="C363" s="437"/>
      <c r="D363" s="337" t="s">
        <v>322</v>
      </c>
      <c r="E363" s="292">
        <v>0</v>
      </c>
      <c r="F363" s="292">
        <v>0</v>
      </c>
      <c r="G363" s="292">
        <v>210</v>
      </c>
      <c r="H363" s="305" t="e">
        <f t="shared" si="108"/>
        <v>#DIV/0!</v>
      </c>
      <c r="I363" s="306" t="e">
        <f t="shared" si="109"/>
        <v>#DIV/0!</v>
      </c>
    </row>
    <row r="364" spans="1:9" ht="30.75" customHeight="1" x14ac:dyDescent="0.25">
      <c r="A364" s="435">
        <v>329</v>
      </c>
      <c r="B364" s="436"/>
      <c r="C364" s="437"/>
      <c r="D364" s="337" t="s">
        <v>274</v>
      </c>
      <c r="E364" s="178">
        <v>8584.2000000000007</v>
      </c>
      <c r="F364" s="178">
        <v>0</v>
      </c>
      <c r="G364" s="178">
        <f>G365</f>
        <v>0</v>
      </c>
      <c r="H364" s="305">
        <f t="shared" si="108"/>
        <v>0</v>
      </c>
      <c r="I364" s="306" t="e">
        <f t="shared" si="109"/>
        <v>#DIV/0!</v>
      </c>
    </row>
    <row r="365" spans="1:9" ht="30.75" customHeight="1" x14ac:dyDescent="0.25">
      <c r="A365" s="435">
        <v>3299</v>
      </c>
      <c r="B365" s="436"/>
      <c r="C365" s="437"/>
      <c r="D365" s="337" t="s">
        <v>274</v>
      </c>
      <c r="E365" s="178">
        <v>8584.2000000000007</v>
      </c>
      <c r="F365" s="79">
        <v>10000</v>
      </c>
      <c r="G365" s="178">
        <v>0</v>
      </c>
      <c r="H365" s="305">
        <f t="shared" si="108"/>
        <v>0</v>
      </c>
      <c r="I365" s="306">
        <f t="shared" si="109"/>
        <v>0</v>
      </c>
    </row>
    <row r="366" spans="1:9" ht="30.75" customHeight="1" x14ac:dyDescent="0.25">
      <c r="A366" s="444">
        <v>38</v>
      </c>
      <c r="B366" s="445"/>
      <c r="C366" s="446"/>
      <c r="D366" s="355" t="s">
        <v>295</v>
      </c>
      <c r="E366" s="292">
        <f>E367</f>
        <v>0</v>
      </c>
      <c r="F366" s="292">
        <f t="shared" ref="F366:G366" si="123">F367</f>
        <v>10000</v>
      </c>
      <c r="G366" s="292">
        <f t="shared" si="123"/>
        <v>0</v>
      </c>
      <c r="H366" s="305" t="e">
        <f t="shared" si="108"/>
        <v>#DIV/0!</v>
      </c>
      <c r="I366" s="306">
        <f t="shared" si="109"/>
        <v>0</v>
      </c>
    </row>
    <row r="367" spans="1:9" ht="30.75" customHeight="1" x14ac:dyDescent="0.25">
      <c r="A367" s="435">
        <v>381</v>
      </c>
      <c r="B367" s="436"/>
      <c r="C367" s="437"/>
      <c r="D367" s="337" t="s">
        <v>116</v>
      </c>
      <c r="E367" s="178">
        <f>E368</f>
        <v>0</v>
      </c>
      <c r="F367" s="178">
        <f t="shared" ref="F367:G367" si="124">F368</f>
        <v>10000</v>
      </c>
      <c r="G367" s="178">
        <f t="shared" si="124"/>
        <v>0</v>
      </c>
      <c r="H367" s="305" t="e">
        <f t="shared" si="108"/>
        <v>#DIV/0!</v>
      </c>
      <c r="I367" s="306">
        <f t="shared" si="109"/>
        <v>0</v>
      </c>
    </row>
    <row r="368" spans="1:9" ht="30.75" customHeight="1" x14ac:dyDescent="0.25">
      <c r="A368" s="435">
        <v>3811</v>
      </c>
      <c r="B368" s="436"/>
      <c r="C368" s="437"/>
      <c r="D368" s="337" t="s">
        <v>296</v>
      </c>
      <c r="E368" s="178">
        <v>0</v>
      </c>
      <c r="F368" s="79">
        <v>10000</v>
      </c>
      <c r="G368" s="178">
        <v>0</v>
      </c>
      <c r="H368" s="305" t="e">
        <f t="shared" si="108"/>
        <v>#DIV/0!</v>
      </c>
      <c r="I368" s="306">
        <f t="shared" si="109"/>
        <v>0</v>
      </c>
    </row>
    <row r="369" spans="1:10" ht="30.75" customHeight="1" x14ac:dyDescent="0.25">
      <c r="A369" s="468" t="s">
        <v>66</v>
      </c>
      <c r="B369" s="469"/>
      <c r="C369" s="470"/>
      <c r="D369" s="329" t="s">
        <v>67</v>
      </c>
      <c r="E369" s="211">
        <f>E370</f>
        <v>54166.420000000006</v>
      </c>
      <c r="F369" s="211">
        <f>F371</f>
        <v>75000</v>
      </c>
      <c r="G369" s="211">
        <f>G370</f>
        <v>34254.379999999997</v>
      </c>
      <c r="H369" s="212">
        <f t="shared" si="108"/>
        <v>63.239143365945161</v>
      </c>
      <c r="I369" s="213">
        <f t="shared" si="109"/>
        <v>45.672506666666663</v>
      </c>
    </row>
    <row r="370" spans="1:10" s="4" customFormat="1" ht="30.75" customHeight="1" x14ac:dyDescent="0.25">
      <c r="A370" s="471" t="s">
        <v>71</v>
      </c>
      <c r="B370" s="472"/>
      <c r="C370" s="473"/>
      <c r="D370" s="330" t="s">
        <v>17</v>
      </c>
      <c r="E370" s="77">
        <f>E371</f>
        <v>54166.420000000006</v>
      </c>
      <c r="F370" s="77">
        <f t="shared" ref="F370:G370" si="125">F371</f>
        <v>75000</v>
      </c>
      <c r="G370" s="77">
        <f t="shared" si="125"/>
        <v>34254.379999999997</v>
      </c>
      <c r="H370" s="305">
        <f t="shared" si="108"/>
        <v>63.239143365945161</v>
      </c>
      <c r="I370" s="306">
        <f t="shared" si="109"/>
        <v>45.672506666666663</v>
      </c>
      <c r="J370" s="209"/>
    </row>
    <row r="371" spans="1:10" ht="30.75" customHeight="1" x14ac:dyDescent="0.25">
      <c r="A371" s="465">
        <v>3</v>
      </c>
      <c r="B371" s="466"/>
      <c r="C371" s="467"/>
      <c r="D371" s="331" t="s">
        <v>19</v>
      </c>
      <c r="E371" s="78">
        <f>E372+E379</f>
        <v>54166.420000000006</v>
      </c>
      <c r="F371" s="78">
        <f t="shared" ref="F371:G371" si="126">F372+F379</f>
        <v>75000</v>
      </c>
      <c r="G371" s="78">
        <f t="shared" si="126"/>
        <v>34254.379999999997</v>
      </c>
      <c r="H371" s="305">
        <f t="shared" si="108"/>
        <v>63.239143365945161</v>
      </c>
      <c r="I371" s="306">
        <f t="shared" si="109"/>
        <v>45.672506666666663</v>
      </c>
      <c r="J371" s="11"/>
    </row>
    <row r="372" spans="1:10" ht="30.75" customHeight="1" x14ac:dyDescent="0.25">
      <c r="A372" s="462">
        <v>31</v>
      </c>
      <c r="B372" s="463"/>
      <c r="C372" s="464"/>
      <c r="D372" s="331" t="s">
        <v>20</v>
      </c>
      <c r="E372" s="78">
        <f>E373+E375+E377</f>
        <v>52703.62</v>
      </c>
      <c r="F372" s="78">
        <f t="shared" ref="F372:G372" si="127">F373+F375+F377</f>
        <v>72700</v>
      </c>
      <c r="G372" s="78">
        <f t="shared" si="127"/>
        <v>33148.04</v>
      </c>
      <c r="H372" s="305">
        <f t="shared" si="108"/>
        <v>62.895186326859523</v>
      </c>
      <c r="I372" s="306">
        <f t="shared" si="109"/>
        <v>45.595653370013757</v>
      </c>
      <c r="J372" s="11"/>
    </row>
    <row r="373" spans="1:10" ht="30.75" customHeight="1" x14ac:dyDescent="0.25">
      <c r="A373" s="435">
        <v>311</v>
      </c>
      <c r="B373" s="436"/>
      <c r="C373" s="437"/>
      <c r="D373" s="334" t="s">
        <v>120</v>
      </c>
      <c r="E373" s="78">
        <f>E374</f>
        <v>43504.66</v>
      </c>
      <c r="F373" s="78">
        <f t="shared" ref="F373:G373" si="128">F374</f>
        <v>60400</v>
      </c>
      <c r="G373" s="78">
        <f t="shared" si="128"/>
        <v>27766.54</v>
      </c>
      <c r="H373" s="305">
        <f t="shared" si="108"/>
        <v>63.824289168102908</v>
      </c>
      <c r="I373" s="306">
        <f t="shared" si="109"/>
        <v>45.971092715231791</v>
      </c>
      <c r="J373" s="11"/>
    </row>
    <row r="374" spans="1:10" ht="30.75" customHeight="1" x14ac:dyDescent="0.25">
      <c r="A374" s="435">
        <v>3111</v>
      </c>
      <c r="B374" s="436"/>
      <c r="C374" s="437"/>
      <c r="D374" s="334" t="s">
        <v>121</v>
      </c>
      <c r="E374" s="78">
        <v>43504.66</v>
      </c>
      <c r="F374" s="78">
        <v>60400</v>
      </c>
      <c r="G374" s="78">
        <v>27766.54</v>
      </c>
      <c r="H374" s="305">
        <f t="shared" si="108"/>
        <v>63.824289168102908</v>
      </c>
      <c r="I374" s="306">
        <f t="shared" si="109"/>
        <v>45.971092715231791</v>
      </c>
      <c r="J374" s="11"/>
    </row>
    <row r="375" spans="1:10" ht="30.75" customHeight="1" x14ac:dyDescent="0.25">
      <c r="A375" s="435">
        <v>312</v>
      </c>
      <c r="B375" s="436"/>
      <c r="C375" s="437"/>
      <c r="D375" s="334" t="s">
        <v>122</v>
      </c>
      <c r="E375" s="78">
        <f>E376</f>
        <v>2020.72</v>
      </c>
      <c r="F375" s="78">
        <f t="shared" ref="F375:G375" si="129">F376</f>
        <v>3100</v>
      </c>
      <c r="G375" s="78">
        <f t="shared" si="129"/>
        <v>800</v>
      </c>
      <c r="H375" s="305">
        <f t="shared" si="108"/>
        <v>39.589849162674689</v>
      </c>
      <c r="I375" s="306">
        <f t="shared" si="109"/>
        <v>25.806451612903224</v>
      </c>
      <c r="J375" s="11"/>
    </row>
    <row r="376" spans="1:10" ht="30.75" customHeight="1" x14ac:dyDescent="0.25">
      <c r="A376" s="435">
        <v>3121</v>
      </c>
      <c r="B376" s="436"/>
      <c r="C376" s="437"/>
      <c r="D376" s="334" t="s">
        <v>122</v>
      </c>
      <c r="E376" s="78">
        <v>2020.72</v>
      </c>
      <c r="F376" s="78">
        <v>3100</v>
      </c>
      <c r="G376" s="78">
        <v>800</v>
      </c>
      <c r="H376" s="305">
        <f t="shared" si="108"/>
        <v>39.589849162674689</v>
      </c>
      <c r="I376" s="306">
        <f t="shared" si="109"/>
        <v>25.806451612903224</v>
      </c>
      <c r="J376" s="11"/>
    </row>
    <row r="377" spans="1:10" ht="30.75" customHeight="1" x14ac:dyDescent="0.25">
      <c r="A377" s="435">
        <v>313</v>
      </c>
      <c r="B377" s="436"/>
      <c r="C377" s="437"/>
      <c r="D377" s="334" t="s">
        <v>123</v>
      </c>
      <c r="E377" s="78">
        <f>E378</f>
        <v>7178.24</v>
      </c>
      <c r="F377" s="78">
        <f t="shared" ref="F377:G377" si="130">F378</f>
        <v>9200</v>
      </c>
      <c r="G377" s="78">
        <f t="shared" si="130"/>
        <v>4581.5</v>
      </c>
      <c r="H377" s="305">
        <f t="shared" si="108"/>
        <v>63.824837286019978</v>
      </c>
      <c r="I377" s="306">
        <f t="shared" si="109"/>
        <v>49.798913043478258</v>
      </c>
      <c r="J377" s="11"/>
    </row>
    <row r="378" spans="1:10" ht="30.75" customHeight="1" x14ac:dyDescent="0.25">
      <c r="A378" s="435">
        <v>3132</v>
      </c>
      <c r="B378" s="436"/>
      <c r="C378" s="437"/>
      <c r="D378" s="334" t="s">
        <v>124</v>
      </c>
      <c r="E378" s="78">
        <v>7178.24</v>
      </c>
      <c r="F378" s="78">
        <v>9200</v>
      </c>
      <c r="G378" s="78">
        <v>4581.5</v>
      </c>
      <c r="H378" s="305">
        <f t="shared" si="108"/>
        <v>63.824837286019978</v>
      </c>
      <c r="I378" s="306">
        <f t="shared" si="109"/>
        <v>49.798913043478258</v>
      </c>
      <c r="J378" s="11"/>
    </row>
    <row r="379" spans="1:10" ht="30.75" customHeight="1" x14ac:dyDescent="0.25">
      <c r="A379" s="462">
        <v>32</v>
      </c>
      <c r="B379" s="463"/>
      <c r="C379" s="464"/>
      <c r="D379" s="331" t="s">
        <v>86</v>
      </c>
      <c r="E379" s="78">
        <f>E380</f>
        <v>1462.8</v>
      </c>
      <c r="F379" s="78">
        <f>F380</f>
        <v>2300</v>
      </c>
      <c r="G379" s="78">
        <f>SUM(G380)</f>
        <v>1106.3399999999999</v>
      </c>
      <c r="H379" s="305">
        <f t="shared" si="108"/>
        <v>75.631665299425748</v>
      </c>
      <c r="I379" s="306">
        <f t="shared" si="109"/>
        <v>48.10173913043478</v>
      </c>
      <c r="J379" s="11"/>
    </row>
    <row r="380" spans="1:10" ht="30.75" customHeight="1" x14ac:dyDescent="0.25">
      <c r="A380" s="435">
        <v>321</v>
      </c>
      <c r="B380" s="436"/>
      <c r="C380" s="437"/>
      <c r="D380" s="334" t="s">
        <v>125</v>
      </c>
      <c r="E380" s="78">
        <f>E381</f>
        <v>1462.8</v>
      </c>
      <c r="F380" s="78">
        <f t="shared" ref="F380:G380" si="131">F381</f>
        <v>2300</v>
      </c>
      <c r="G380" s="78">
        <f t="shared" si="131"/>
        <v>1106.3399999999999</v>
      </c>
      <c r="H380" s="305">
        <f t="shared" si="108"/>
        <v>75.631665299425748</v>
      </c>
      <c r="I380" s="306">
        <f t="shared" si="109"/>
        <v>48.10173913043478</v>
      </c>
      <c r="J380" s="11"/>
    </row>
    <row r="381" spans="1:10" ht="30.75" customHeight="1" x14ac:dyDescent="0.25">
      <c r="A381" s="435">
        <v>3212</v>
      </c>
      <c r="B381" s="436"/>
      <c r="C381" s="437"/>
      <c r="D381" s="334" t="s">
        <v>127</v>
      </c>
      <c r="E381" s="78">
        <v>1462.8</v>
      </c>
      <c r="F381" s="78">
        <v>2300</v>
      </c>
      <c r="G381" s="78">
        <v>1106.3399999999999</v>
      </c>
      <c r="H381" s="305">
        <f t="shared" si="108"/>
        <v>75.631665299425748</v>
      </c>
      <c r="I381" s="306">
        <f t="shared" si="109"/>
        <v>48.10173913043478</v>
      </c>
      <c r="J381" s="11"/>
    </row>
    <row r="382" spans="1:10" ht="30.75" customHeight="1" x14ac:dyDescent="0.25">
      <c r="A382" s="468" t="s">
        <v>68</v>
      </c>
      <c r="B382" s="469"/>
      <c r="C382" s="470"/>
      <c r="D382" s="329" t="s">
        <v>85</v>
      </c>
      <c r="E382" s="211">
        <f t="shared" ref="E382:G382" si="132">E384</f>
        <v>83515.47</v>
      </c>
      <c r="F382" s="211">
        <f>F384</f>
        <v>87000</v>
      </c>
      <c r="G382" s="211">
        <f t="shared" si="132"/>
        <v>0</v>
      </c>
      <c r="H382" s="212">
        <f t="shared" si="108"/>
        <v>0</v>
      </c>
      <c r="I382" s="213">
        <f t="shared" si="109"/>
        <v>0</v>
      </c>
    </row>
    <row r="383" spans="1:10" s="4" customFormat="1" ht="30.75" customHeight="1" x14ac:dyDescent="0.25">
      <c r="A383" s="471" t="s">
        <v>71</v>
      </c>
      <c r="B383" s="472"/>
      <c r="C383" s="473"/>
      <c r="D383" s="330" t="s">
        <v>17</v>
      </c>
      <c r="E383" s="77">
        <f t="shared" ref="E383:G384" si="133">E384</f>
        <v>83515.47</v>
      </c>
      <c r="F383" s="77">
        <f>F384</f>
        <v>87000</v>
      </c>
      <c r="G383" s="77">
        <f t="shared" si="133"/>
        <v>0</v>
      </c>
      <c r="H383" s="305">
        <f t="shared" si="108"/>
        <v>0</v>
      </c>
      <c r="I383" s="306">
        <f t="shared" si="109"/>
        <v>0</v>
      </c>
    </row>
    <row r="384" spans="1:10" ht="30.75" customHeight="1" x14ac:dyDescent="0.25">
      <c r="A384" s="465">
        <v>3</v>
      </c>
      <c r="B384" s="466"/>
      <c r="C384" s="467"/>
      <c r="D384" s="331" t="s">
        <v>19</v>
      </c>
      <c r="E384" s="78">
        <f t="shared" si="133"/>
        <v>83515.47</v>
      </c>
      <c r="F384" s="78">
        <f>F385</f>
        <v>87000</v>
      </c>
      <c r="G384" s="78">
        <f>G385</f>
        <v>0</v>
      </c>
      <c r="H384" s="305">
        <f t="shared" si="108"/>
        <v>0</v>
      </c>
      <c r="I384" s="306">
        <f t="shared" si="109"/>
        <v>0</v>
      </c>
    </row>
    <row r="385" spans="1:10" ht="30.75" customHeight="1" x14ac:dyDescent="0.25">
      <c r="A385" s="462">
        <v>37</v>
      </c>
      <c r="B385" s="463"/>
      <c r="C385" s="464"/>
      <c r="D385" s="356" t="s">
        <v>41</v>
      </c>
      <c r="E385" s="78">
        <v>83515.47</v>
      </c>
      <c r="F385" s="78">
        <v>87000</v>
      </c>
      <c r="G385" s="78">
        <v>0</v>
      </c>
      <c r="H385" s="305">
        <f t="shared" si="108"/>
        <v>0</v>
      </c>
      <c r="I385" s="306">
        <f t="shared" si="109"/>
        <v>0</v>
      </c>
    </row>
    <row r="386" spans="1:10" ht="30.75" customHeight="1" x14ac:dyDescent="0.25">
      <c r="A386" s="468" t="s">
        <v>69</v>
      </c>
      <c r="B386" s="469"/>
      <c r="C386" s="470"/>
      <c r="D386" s="329" t="s">
        <v>242</v>
      </c>
      <c r="E386" s="211">
        <f t="shared" ref="E386:F386" si="134">E387+E392+E397</f>
        <v>7909.8600000000006</v>
      </c>
      <c r="F386" s="211">
        <f t="shared" si="134"/>
        <v>13968.7</v>
      </c>
      <c r="G386" s="211">
        <f>G387+G392+G397</f>
        <v>9940.64</v>
      </c>
      <c r="H386" s="212">
        <f t="shared" si="108"/>
        <v>125.67403215733273</v>
      </c>
      <c r="I386" s="213">
        <f t="shared" si="109"/>
        <v>71.163673069075855</v>
      </c>
    </row>
    <row r="387" spans="1:10" s="4" customFormat="1" ht="30.75" customHeight="1" x14ac:dyDescent="0.25">
      <c r="A387" s="471" t="s">
        <v>71</v>
      </c>
      <c r="B387" s="472"/>
      <c r="C387" s="473"/>
      <c r="D387" s="330" t="s">
        <v>17</v>
      </c>
      <c r="E387" s="87">
        <f t="shared" ref="E387:G389" si="135">E388</f>
        <v>2585.73</v>
      </c>
      <c r="F387" s="87">
        <f t="shared" si="135"/>
        <v>1607.02</v>
      </c>
      <c r="G387" s="77">
        <f t="shared" si="135"/>
        <v>1491.1</v>
      </c>
      <c r="H387" s="305">
        <f t="shared" si="108"/>
        <v>57.66650036933477</v>
      </c>
      <c r="I387" s="306">
        <f t="shared" si="109"/>
        <v>92.786648579358072</v>
      </c>
      <c r="J387" s="209"/>
    </row>
    <row r="388" spans="1:10" ht="30.75" customHeight="1" x14ac:dyDescent="0.25">
      <c r="A388" s="465">
        <v>3</v>
      </c>
      <c r="B388" s="466"/>
      <c r="C388" s="467"/>
      <c r="D388" s="331" t="s">
        <v>19</v>
      </c>
      <c r="E388" s="88">
        <f t="shared" si="135"/>
        <v>2585.73</v>
      </c>
      <c r="F388" s="88">
        <f t="shared" si="135"/>
        <v>1607.02</v>
      </c>
      <c r="G388" s="78">
        <f t="shared" si="135"/>
        <v>1491.1</v>
      </c>
      <c r="H388" s="305">
        <f t="shared" si="108"/>
        <v>57.66650036933477</v>
      </c>
      <c r="I388" s="306">
        <f t="shared" si="109"/>
        <v>92.786648579358072</v>
      </c>
      <c r="J388" s="11"/>
    </row>
    <row r="389" spans="1:10" ht="30.75" customHeight="1" x14ac:dyDescent="0.25">
      <c r="A389" s="462">
        <v>32</v>
      </c>
      <c r="B389" s="463"/>
      <c r="C389" s="464"/>
      <c r="D389" s="331" t="s">
        <v>29</v>
      </c>
      <c r="E389" s="88">
        <f>E390</f>
        <v>2585.73</v>
      </c>
      <c r="F389" s="88">
        <f t="shared" si="135"/>
        <v>1607.02</v>
      </c>
      <c r="G389" s="78">
        <f t="shared" si="135"/>
        <v>1491.1</v>
      </c>
      <c r="H389" s="305">
        <f t="shared" si="108"/>
        <v>57.66650036933477</v>
      </c>
      <c r="I389" s="306">
        <f t="shared" si="109"/>
        <v>92.786648579358072</v>
      </c>
      <c r="J389" s="11"/>
    </row>
    <row r="390" spans="1:10" ht="30.75" customHeight="1" x14ac:dyDescent="0.25">
      <c r="A390" s="435">
        <v>322</v>
      </c>
      <c r="B390" s="436"/>
      <c r="C390" s="437"/>
      <c r="D390" s="334" t="s">
        <v>130</v>
      </c>
      <c r="E390" s="88">
        <f>E391</f>
        <v>2585.73</v>
      </c>
      <c r="F390" s="88">
        <f t="shared" ref="F390:G390" si="136">F391</f>
        <v>1607.02</v>
      </c>
      <c r="G390" s="78">
        <f t="shared" si="136"/>
        <v>1491.1</v>
      </c>
      <c r="H390" s="305">
        <f t="shared" si="108"/>
        <v>57.66650036933477</v>
      </c>
      <c r="I390" s="306">
        <f t="shared" si="109"/>
        <v>92.786648579358072</v>
      </c>
      <c r="J390" s="11"/>
    </row>
    <row r="391" spans="1:10" ht="30.75" customHeight="1" x14ac:dyDescent="0.25">
      <c r="A391" s="435">
        <v>3222</v>
      </c>
      <c r="B391" s="436"/>
      <c r="C391" s="437"/>
      <c r="D391" s="334" t="s">
        <v>132</v>
      </c>
      <c r="E391" s="88">
        <v>2585.73</v>
      </c>
      <c r="F391" s="88">
        <v>1607.02</v>
      </c>
      <c r="G391" s="78">
        <v>1491.1</v>
      </c>
      <c r="H391" s="305">
        <f t="shared" si="108"/>
        <v>57.66650036933477</v>
      </c>
      <c r="I391" s="306">
        <f t="shared" si="109"/>
        <v>92.786648579358072</v>
      </c>
      <c r="J391" s="11"/>
    </row>
    <row r="392" spans="1:10" s="4" customFormat="1" ht="30.75" customHeight="1" x14ac:dyDescent="0.25">
      <c r="A392" s="471" t="s">
        <v>70</v>
      </c>
      <c r="B392" s="472"/>
      <c r="C392" s="473"/>
      <c r="D392" s="330" t="s">
        <v>47</v>
      </c>
      <c r="E392" s="77">
        <f t="shared" ref="E392:G393" si="137">E393</f>
        <v>0</v>
      </c>
      <c r="F392" s="77">
        <f t="shared" si="137"/>
        <v>1854.25</v>
      </c>
      <c r="G392" s="77">
        <f t="shared" si="137"/>
        <v>1267.43</v>
      </c>
      <c r="H392" s="305" t="e">
        <f t="shared" si="108"/>
        <v>#DIV/0!</v>
      </c>
      <c r="I392" s="306">
        <f t="shared" si="109"/>
        <v>68.352703249292162</v>
      </c>
      <c r="J392" s="209"/>
    </row>
    <row r="393" spans="1:10" ht="30.75" customHeight="1" x14ac:dyDescent="0.25">
      <c r="A393" s="465">
        <v>3</v>
      </c>
      <c r="B393" s="466"/>
      <c r="C393" s="467"/>
      <c r="D393" s="331" t="s">
        <v>19</v>
      </c>
      <c r="E393" s="78">
        <f t="shared" si="137"/>
        <v>0</v>
      </c>
      <c r="F393" s="78">
        <f t="shared" si="137"/>
        <v>1854.25</v>
      </c>
      <c r="G393" s="78">
        <f t="shared" si="137"/>
        <v>1267.43</v>
      </c>
      <c r="H393" s="305" t="e">
        <f t="shared" si="108"/>
        <v>#DIV/0!</v>
      </c>
      <c r="I393" s="306">
        <f t="shared" si="109"/>
        <v>68.352703249292162</v>
      </c>
      <c r="J393" s="11"/>
    </row>
    <row r="394" spans="1:10" ht="30.75" customHeight="1" x14ac:dyDescent="0.25">
      <c r="A394" s="453">
        <v>32</v>
      </c>
      <c r="B394" s="454"/>
      <c r="C394" s="455"/>
      <c r="D394" s="331" t="s">
        <v>29</v>
      </c>
      <c r="E394" s="78">
        <f>E395</f>
        <v>0</v>
      </c>
      <c r="F394" s="78">
        <f t="shared" ref="F394:G394" si="138">F395</f>
        <v>1854.25</v>
      </c>
      <c r="G394" s="78">
        <f t="shared" si="138"/>
        <v>1267.43</v>
      </c>
      <c r="H394" s="305" t="e">
        <f t="shared" si="108"/>
        <v>#DIV/0!</v>
      </c>
      <c r="I394" s="306">
        <f t="shared" si="109"/>
        <v>68.352703249292162</v>
      </c>
      <c r="J394" s="11"/>
    </row>
    <row r="395" spans="1:10" ht="30.75" customHeight="1" x14ac:dyDescent="0.25">
      <c r="A395" s="435">
        <v>322</v>
      </c>
      <c r="B395" s="436"/>
      <c r="C395" s="437"/>
      <c r="D395" s="334" t="s">
        <v>130</v>
      </c>
      <c r="E395" s="78">
        <f>E396</f>
        <v>0</v>
      </c>
      <c r="F395" s="78">
        <f t="shared" ref="F395:G395" si="139">F396</f>
        <v>1854.25</v>
      </c>
      <c r="G395" s="78">
        <f t="shared" si="139"/>
        <v>1267.43</v>
      </c>
      <c r="H395" s="305" t="e">
        <f t="shared" si="108"/>
        <v>#DIV/0!</v>
      </c>
      <c r="I395" s="306">
        <f t="shared" si="109"/>
        <v>68.352703249292162</v>
      </c>
      <c r="J395" s="11"/>
    </row>
    <row r="396" spans="1:10" ht="30.75" customHeight="1" x14ac:dyDescent="0.25">
      <c r="A396" s="435">
        <v>3222</v>
      </c>
      <c r="B396" s="436"/>
      <c r="C396" s="437"/>
      <c r="D396" s="334" t="s">
        <v>132</v>
      </c>
      <c r="E396" s="78">
        <v>0</v>
      </c>
      <c r="F396" s="78">
        <v>1854.25</v>
      </c>
      <c r="G396" s="78">
        <v>1267.43</v>
      </c>
      <c r="H396" s="305" t="e">
        <f t="shared" si="108"/>
        <v>#DIV/0!</v>
      </c>
      <c r="I396" s="306">
        <f t="shared" si="109"/>
        <v>68.352703249292162</v>
      </c>
      <c r="J396" s="11"/>
    </row>
    <row r="397" spans="1:10" s="4" customFormat="1" ht="30.75" customHeight="1" x14ac:dyDescent="0.25">
      <c r="A397" s="471" t="s">
        <v>84</v>
      </c>
      <c r="B397" s="472"/>
      <c r="C397" s="473"/>
      <c r="D397" s="330" t="s">
        <v>51</v>
      </c>
      <c r="E397" s="77">
        <f>E398</f>
        <v>5324.13</v>
      </c>
      <c r="F397" s="77">
        <f>F398</f>
        <v>10507.43</v>
      </c>
      <c r="G397" s="77">
        <f>G398</f>
        <v>7182.11</v>
      </c>
      <c r="H397" s="305">
        <f t="shared" si="108"/>
        <v>134.89734473050058</v>
      </c>
      <c r="I397" s="306">
        <f t="shared" si="109"/>
        <v>68.352679960751573</v>
      </c>
      <c r="J397" s="209"/>
    </row>
    <row r="398" spans="1:10" ht="30.75" customHeight="1" x14ac:dyDescent="0.25">
      <c r="A398" s="465">
        <v>3</v>
      </c>
      <c r="B398" s="466"/>
      <c r="C398" s="467"/>
      <c r="D398" s="331" t="s">
        <v>19</v>
      </c>
      <c r="E398" s="78">
        <f t="shared" ref="E398" si="140">E399</f>
        <v>5324.13</v>
      </c>
      <c r="F398" s="78">
        <f>F399</f>
        <v>10507.43</v>
      </c>
      <c r="G398" s="78">
        <f>G399</f>
        <v>7182.11</v>
      </c>
      <c r="H398" s="305">
        <f t="shared" si="108"/>
        <v>134.89734473050058</v>
      </c>
      <c r="I398" s="306">
        <f t="shared" si="109"/>
        <v>68.352679960751573</v>
      </c>
      <c r="J398" s="11"/>
    </row>
    <row r="399" spans="1:10" ht="30.75" customHeight="1" x14ac:dyDescent="0.25">
      <c r="A399" s="462">
        <v>32</v>
      </c>
      <c r="B399" s="463"/>
      <c r="C399" s="464"/>
      <c r="D399" s="331" t="s">
        <v>29</v>
      </c>
      <c r="E399" s="78">
        <f>E400</f>
        <v>5324.13</v>
      </c>
      <c r="F399" s="78">
        <f t="shared" ref="F399:G399" si="141">F400</f>
        <v>10507.43</v>
      </c>
      <c r="G399" s="78">
        <f t="shared" si="141"/>
        <v>7182.11</v>
      </c>
      <c r="H399" s="305">
        <f t="shared" si="108"/>
        <v>134.89734473050058</v>
      </c>
      <c r="I399" s="306">
        <f t="shared" si="109"/>
        <v>68.352679960751573</v>
      </c>
      <c r="J399" s="11"/>
    </row>
    <row r="400" spans="1:10" ht="30.75" customHeight="1" x14ac:dyDescent="0.25">
      <c r="A400" s="435">
        <v>322</v>
      </c>
      <c r="B400" s="436"/>
      <c r="C400" s="437"/>
      <c r="D400" s="334" t="s">
        <v>130</v>
      </c>
      <c r="E400" s="78">
        <f>E401</f>
        <v>5324.13</v>
      </c>
      <c r="F400" s="78">
        <f t="shared" ref="F400:G400" si="142">F401</f>
        <v>10507.43</v>
      </c>
      <c r="G400" s="78">
        <f t="shared" si="142"/>
        <v>7182.11</v>
      </c>
      <c r="H400" s="305">
        <f t="shared" si="108"/>
        <v>134.89734473050058</v>
      </c>
      <c r="I400" s="306">
        <f t="shared" si="109"/>
        <v>68.352679960751573</v>
      </c>
      <c r="J400" s="11"/>
    </row>
    <row r="401" spans="1:10" ht="30.75" customHeight="1" x14ac:dyDescent="0.25">
      <c r="A401" s="435">
        <v>3222</v>
      </c>
      <c r="B401" s="436"/>
      <c r="C401" s="437"/>
      <c r="D401" s="334" t="s">
        <v>132</v>
      </c>
      <c r="E401" s="78">
        <v>5324.13</v>
      </c>
      <c r="F401" s="78">
        <v>10507.43</v>
      </c>
      <c r="G401" s="78">
        <v>7182.11</v>
      </c>
      <c r="H401" s="305">
        <f t="shared" si="108"/>
        <v>134.89734473050058</v>
      </c>
      <c r="I401" s="306">
        <f t="shared" si="109"/>
        <v>68.352679960751573</v>
      </c>
      <c r="J401" s="11"/>
    </row>
    <row r="402" spans="1:10" ht="30.75" customHeight="1" x14ac:dyDescent="0.25">
      <c r="A402" s="468" t="s">
        <v>297</v>
      </c>
      <c r="B402" s="469"/>
      <c r="C402" s="470"/>
      <c r="D402" s="329" t="s">
        <v>267</v>
      </c>
      <c r="E402" s="211">
        <f>E403+E415+E427</f>
        <v>107478.20000000001</v>
      </c>
      <c r="F402" s="211">
        <f>F403+F415+F427</f>
        <v>164950</v>
      </c>
      <c r="G402" s="211">
        <f>G403+G415+G427</f>
        <v>91755.000000000015</v>
      </c>
      <c r="H402" s="212">
        <f t="shared" si="108"/>
        <v>85.370800776343486</v>
      </c>
      <c r="I402" s="213">
        <f t="shared" si="109"/>
        <v>55.625947256744482</v>
      </c>
    </row>
    <row r="403" spans="1:10" s="4" customFormat="1" ht="30.75" customHeight="1" x14ac:dyDescent="0.25">
      <c r="A403" s="471" t="s">
        <v>71</v>
      </c>
      <c r="B403" s="472"/>
      <c r="C403" s="473"/>
      <c r="D403" s="330" t="s">
        <v>17</v>
      </c>
      <c r="E403" s="77">
        <f>E404</f>
        <v>49689.520000000004</v>
      </c>
      <c r="F403" s="77">
        <f>F404</f>
        <v>24742.5</v>
      </c>
      <c r="G403" s="77">
        <f>G404</f>
        <v>13713.75</v>
      </c>
      <c r="H403" s="305">
        <f t="shared" si="108"/>
        <v>27.598877992783986</v>
      </c>
      <c r="I403" s="306">
        <f t="shared" si="109"/>
        <v>55.425886632312825</v>
      </c>
      <c r="J403" s="209"/>
    </row>
    <row r="404" spans="1:10" ht="30.75" customHeight="1" x14ac:dyDescent="0.25">
      <c r="A404" s="465">
        <v>3</v>
      </c>
      <c r="B404" s="466"/>
      <c r="C404" s="467"/>
      <c r="D404" s="331" t="s">
        <v>19</v>
      </c>
      <c r="E404" s="78">
        <f>E405+E411</f>
        <v>49689.520000000004</v>
      </c>
      <c r="F404" s="78">
        <f t="shared" ref="F404:G404" si="143">F405+F411</f>
        <v>24742.5</v>
      </c>
      <c r="G404" s="78">
        <f t="shared" si="143"/>
        <v>13713.75</v>
      </c>
      <c r="H404" s="305">
        <f t="shared" si="108"/>
        <v>27.598877992783986</v>
      </c>
      <c r="I404" s="306">
        <f t="shared" si="109"/>
        <v>55.425886632312825</v>
      </c>
      <c r="J404" s="11"/>
    </row>
    <row r="405" spans="1:10" ht="30.75" customHeight="1" x14ac:dyDescent="0.25">
      <c r="A405" s="462">
        <v>31</v>
      </c>
      <c r="B405" s="463"/>
      <c r="C405" s="464"/>
      <c r="D405" s="331" t="s">
        <v>20</v>
      </c>
      <c r="E405" s="78">
        <f>SUM(E406+E409)</f>
        <v>47205.04</v>
      </c>
      <c r="F405" s="78">
        <f t="shared" ref="F405:G405" si="144">SUM(F406+F409)</f>
        <v>23695.200000000001</v>
      </c>
      <c r="G405" s="78">
        <f t="shared" si="144"/>
        <v>13194</v>
      </c>
      <c r="H405" s="305">
        <f t="shared" ref="H405:H439" si="145">(G405/E405)*100</f>
        <v>27.950405295705711</v>
      </c>
      <c r="I405" s="306">
        <f t="shared" ref="I405:I439" si="146">(G405/F405)*100</f>
        <v>55.682163476147061</v>
      </c>
      <c r="J405" s="11"/>
    </row>
    <row r="406" spans="1:10" ht="30.75" customHeight="1" x14ac:dyDescent="0.25">
      <c r="A406" s="435">
        <v>311</v>
      </c>
      <c r="B406" s="436"/>
      <c r="C406" s="437"/>
      <c r="D406" s="334" t="s">
        <v>120</v>
      </c>
      <c r="E406" s="78">
        <f>E407+E408</f>
        <v>41242.300000000003</v>
      </c>
      <c r="F406" s="78">
        <f t="shared" ref="F406:G406" si="147">F407+F408</f>
        <v>20486.48</v>
      </c>
      <c r="G406" s="78">
        <f t="shared" si="147"/>
        <v>11374.87</v>
      </c>
      <c r="H406" s="305">
        <f t="shared" si="145"/>
        <v>27.580590801191978</v>
      </c>
      <c r="I406" s="306">
        <f t="shared" si="146"/>
        <v>55.523789347901641</v>
      </c>
      <c r="J406" s="11"/>
    </row>
    <row r="407" spans="1:10" ht="30.75" customHeight="1" x14ac:dyDescent="0.25">
      <c r="A407" s="435">
        <v>3111</v>
      </c>
      <c r="B407" s="436"/>
      <c r="C407" s="437"/>
      <c r="D407" s="334" t="s">
        <v>121</v>
      </c>
      <c r="E407" s="78">
        <v>37267.14</v>
      </c>
      <c r="F407" s="78">
        <v>19252.349999999999</v>
      </c>
      <c r="G407" s="78">
        <v>10654.87</v>
      </c>
      <c r="H407" s="305">
        <f t="shared" si="145"/>
        <v>28.590522374402759</v>
      </c>
      <c r="I407" s="306">
        <f t="shared" si="146"/>
        <v>55.343217840938905</v>
      </c>
      <c r="J407" s="11"/>
    </row>
    <row r="408" spans="1:10" ht="30.75" customHeight="1" x14ac:dyDescent="0.25">
      <c r="A408" s="435">
        <v>3121</v>
      </c>
      <c r="B408" s="436"/>
      <c r="C408" s="437"/>
      <c r="D408" s="334" t="s">
        <v>203</v>
      </c>
      <c r="E408" s="78">
        <v>3975.16</v>
      </c>
      <c r="F408" s="78">
        <v>1234.1300000000001</v>
      </c>
      <c r="G408" s="78">
        <v>720</v>
      </c>
      <c r="H408" s="305">
        <f t="shared" si="145"/>
        <v>18.112478491431791</v>
      </c>
      <c r="I408" s="306">
        <f t="shared" si="146"/>
        <v>58.340693443964561</v>
      </c>
      <c r="J408" s="11"/>
    </row>
    <row r="409" spans="1:10" ht="30.75" customHeight="1" x14ac:dyDescent="0.25">
      <c r="A409" s="435">
        <v>313</v>
      </c>
      <c r="B409" s="436"/>
      <c r="C409" s="437"/>
      <c r="D409" s="334" t="s">
        <v>123</v>
      </c>
      <c r="E409" s="78">
        <f>E410</f>
        <v>5962.74</v>
      </c>
      <c r="F409" s="78">
        <f t="shared" ref="F409:G409" si="148">F410</f>
        <v>3208.72</v>
      </c>
      <c r="G409" s="78">
        <f t="shared" si="148"/>
        <v>1819.13</v>
      </c>
      <c r="H409" s="305">
        <f t="shared" si="145"/>
        <v>30.508289813072516</v>
      </c>
      <c r="I409" s="306">
        <f t="shared" si="146"/>
        <v>56.693323194295552</v>
      </c>
      <c r="J409" s="11"/>
    </row>
    <row r="410" spans="1:10" ht="30.75" customHeight="1" x14ac:dyDescent="0.25">
      <c r="A410" s="435">
        <v>3132</v>
      </c>
      <c r="B410" s="436"/>
      <c r="C410" s="437"/>
      <c r="D410" s="334" t="s">
        <v>124</v>
      </c>
      <c r="E410" s="78">
        <v>5962.74</v>
      </c>
      <c r="F410" s="78">
        <v>3208.72</v>
      </c>
      <c r="G410" s="78">
        <v>1819.13</v>
      </c>
      <c r="H410" s="305">
        <f t="shared" si="145"/>
        <v>30.508289813072516</v>
      </c>
      <c r="I410" s="306">
        <f t="shared" si="146"/>
        <v>56.693323194295552</v>
      </c>
      <c r="J410" s="11"/>
    </row>
    <row r="411" spans="1:10" ht="30.75" customHeight="1" x14ac:dyDescent="0.25">
      <c r="A411" s="462">
        <v>32</v>
      </c>
      <c r="B411" s="463"/>
      <c r="C411" s="464"/>
      <c r="D411" s="331" t="s">
        <v>86</v>
      </c>
      <c r="E411" s="78">
        <f>E412</f>
        <v>2484.48</v>
      </c>
      <c r="F411" s="78">
        <f t="shared" ref="F411:G411" si="149">F412</f>
        <v>1047.3</v>
      </c>
      <c r="G411" s="78">
        <f t="shared" si="149"/>
        <v>519.75</v>
      </c>
      <c r="H411" s="305">
        <f t="shared" si="145"/>
        <v>20.919870556414217</v>
      </c>
      <c r="I411" s="306">
        <f t="shared" si="146"/>
        <v>49.627613864222283</v>
      </c>
      <c r="J411" s="11"/>
    </row>
    <row r="412" spans="1:10" ht="30.75" customHeight="1" x14ac:dyDescent="0.25">
      <c r="A412" s="435">
        <v>321</v>
      </c>
      <c r="B412" s="436"/>
      <c r="C412" s="437"/>
      <c r="D412" s="334" t="s">
        <v>125</v>
      </c>
      <c r="E412" s="78">
        <f>E413+E414</f>
        <v>2484.48</v>
      </c>
      <c r="F412" s="78">
        <f t="shared" ref="F412:G412" si="150">F413+F414</f>
        <v>1047.3</v>
      </c>
      <c r="G412" s="78">
        <f t="shared" si="150"/>
        <v>519.75</v>
      </c>
      <c r="H412" s="305">
        <f t="shared" si="145"/>
        <v>20.919870556414217</v>
      </c>
      <c r="I412" s="306">
        <f t="shared" si="146"/>
        <v>49.627613864222283</v>
      </c>
      <c r="J412" s="11"/>
    </row>
    <row r="413" spans="1:10" ht="30.75" customHeight="1" x14ac:dyDescent="0.25">
      <c r="A413" s="435">
        <v>3211</v>
      </c>
      <c r="B413" s="436"/>
      <c r="C413" s="437"/>
      <c r="D413" s="334" t="s">
        <v>126</v>
      </c>
      <c r="E413" s="78">
        <v>0</v>
      </c>
      <c r="F413" s="78">
        <v>60</v>
      </c>
      <c r="G413" s="78">
        <v>0</v>
      </c>
      <c r="H413" s="305" t="e">
        <f t="shared" si="145"/>
        <v>#DIV/0!</v>
      </c>
      <c r="I413" s="306">
        <f t="shared" si="146"/>
        <v>0</v>
      </c>
      <c r="J413" s="11"/>
    </row>
    <row r="414" spans="1:10" ht="30.75" customHeight="1" x14ac:dyDescent="0.25">
      <c r="A414" s="435">
        <v>3212</v>
      </c>
      <c r="B414" s="436"/>
      <c r="C414" s="437"/>
      <c r="D414" s="340" t="s">
        <v>127</v>
      </c>
      <c r="E414" s="78">
        <v>2484.48</v>
      </c>
      <c r="F414" s="78">
        <v>987.3</v>
      </c>
      <c r="G414" s="78">
        <v>519.75</v>
      </c>
      <c r="H414" s="305">
        <f t="shared" si="145"/>
        <v>20.919870556414217</v>
      </c>
      <c r="I414" s="306">
        <f t="shared" si="146"/>
        <v>52.64357338195078</v>
      </c>
      <c r="J414" s="11"/>
    </row>
    <row r="415" spans="1:10" s="4" customFormat="1" ht="30.75" customHeight="1" x14ac:dyDescent="0.25">
      <c r="A415" s="471" t="s">
        <v>70</v>
      </c>
      <c r="B415" s="472"/>
      <c r="C415" s="473"/>
      <c r="D415" s="330" t="s">
        <v>47</v>
      </c>
      <c r="E415" s="77">
        <f>E416</f>
        <v>8668.130000000001</v>
      </c>
      <c r="F415" s="77">
        <f t="shared" ref="F415:G415" si="151">F416</f>
        <v>21031.119999999999</v>
      </c>
      <c r="G415" s="77">
        <f t="shared" si="151"/>
        <v>11656.69</v>
      </c>
      <c r="H415" s="305">
        <f t="shared" si="145"/>
        <v>134.47756321144237</v>
      </c>
      <c r="I415" s="306">
        <f t="shared" si="146"/>
        <v>55.425911696571561</v>
      </c>
      <c r="J415" s="209"/>
    </row>
    <row r="416" spans="1:10" ht="30.75" customHeight="1" x14ac:dyDescent="0.25">
      <c r="A416" s="465">
        <v>3</v>
      </c>
      <c r="B416" s="466"/>
      <c r="C416" s="467"/>
      <c r="D416" s="331" t="s">
        <v>19</v>
      </c>
      <c r="E416" s="78">
        <f>E417+E423</f>
        <v>8668.130000000001</v>
      </c>
      <c r="F416" s="78">
        <f t="shared" ref="F416:G416" si="152">F417+F423</f>
        <v>21031.119999999999</v>
      </c>
      <c r="G416" s="78">
        <f t="shared" si="152"/>
        <v>11656.69</v>
      </c>
      <c r="H416" s="305">
        <f t="shared" si="145"/>
        <v>134.47756321144237</v>
      </c>
      <c r="I416" s="306">
        <f t="shared" si="146"/>
        <v>55.425911696571561</v>
      </c>
      <c r="J416" s="11"/>
    </row>
    <row r="417" spans="1:10" ht="30.75" customHeight="1" x14ac:dyDescent="0.25">
      <c r="A417" s="453">
        <v>31</v>
      </c>
      <c r="B417" s="454"/>
      <c r="C417" s="455"/>
      <c r="D417" s="331" t="s">
        <v>20</v>
      </c>
      <c r="E417" s="78">
        <f>E421+E418</f>
        <v>8234.7200000000012</v>
      </c>
      <c r="F417" s="78">
        <f t="shared" ref="F417:G417" si="153">F421+F418</f>
        <v>20140.91</v>
      </c>
      <c r="G417" s="78">
        <f t="shared" si="153"/>
        <v>11214.9</v>
      </c>
      <c r="H417" s="305">
        <f t="shared" si="145"/>
        <v>136.19042298948838</v>
      </c>
      <c r="I417" s="306">
        <f t="shared" si="146"/>
        <v>55.682191122446802</v>
      </c>
      <c r="J417" s="11"/>
    </row>
    <row r="418" spans="1:10" ht="30.75" customHeight="1" x14ac:dyDescent="0.25">
      <c r="A418" s="435">
        <v>311</v>
      </c>
      <c r="B418" s="436"/>
      <c r="C418" s="437"/>
      <c r="D418" s="334" t="s">
        <v>120</v>
      </c>
      <c r="E418" s="78">
        <f t="shared" ref="E418" si="154">SUM(E419:E420)</f>
        <v>7194.5400000000009</v>
      </c>
      <c r="F418" s="78">
        <f t="shared" ref="F418" si="155">SUM(F419:F420)</f>
        <v>17413.5</v>
      </c>
      <c r="G418" s="78">
        <f t="shared" ref="G418" si="156">SUM(G419:G420)</f>
        <v>9668.64</v>
      </c>
      <c r="H418" s="305">
        <f t="shared" si="145"/>
        <v>134.3885780049871</v>
      </c>
      <c r="I418" s="306">
        <f t="shared" si="146"/>
        <v>55.523817727625115</v>
      </c>
      <c r="J418" s="11"/>
    </row>
    <row r="419" spans="1:10" ht="30.75" customHeight="1" x14ac:dyDescent="0.25">
      <c r="A419" s="435">
        <v>3111</v>
      </c>
      <c r="B419" s="436"/>
      <c r="C419" s="437"/>
      <c r="D419" s="334" t="s">
        <v>121</v>
      </c>
      <c r="E419" s="78">
        <v>6501.1</v>
      </c>
      <c r="F419" s="78">
        <v>16364.5</v>
      </c>
      <c r="G419" s="78">
        <v>9056.64</v>
      </c>
      <c r="H419" s="305">
        <f t="shared" si="145"/>
        <v>139.30934764885941</v>
      </c>
      <c r="I419" s="306">
        <f t="shared" si="146"/>
        <v>55.343212441565584</v>
      </c>
      <c r="J419" s="11"/>
    </row>
    <row r="420" spans="1:10" ht="30.75" customHeight="1" x14ac:dyDescent="0.25">
      <c r="A420" s="435">
        <v>3121</v>
      </c>
      <c r="B420" s="436"/>
      <c r="C420" s="437"/>
      <c r="D420" s="334" t="s">
        <v>268</v>
      </c>
      <c r="E420" s="78">
        <v>693.44</v>
      </c>
      <c r="F420" s="78">
        <v>1049</v>
      </c>
      <c r="G420" s="78">
        <v>612</v>
      </c>
      <c r="H420" s="305">
        <f t="shared" si="145"/>
        <v>88.255652976465143</v>
      </c>
      <c r="I420" s="306">
        <f t="shared" si="146"/>
        <v>58.341277407054335</v>
      </c>
      <c r="J420" s="11"/>
    </row>
    <row r="421" spans="1:10" ht="30.75" customHeight="1" x14ac:dyDescent="0.25">
      <c r="A421" s="435">
        <v>313</v>
      </c>
      <c r="B421" s="436"/>
      <c r="C421" s="437"/>
      <c r="D421" s="334" t="s">
        <v>123</v>
      </c>
      <c r="E421" s="78">
        <f>E422</f>
        <v>1040.18</v>
      </c>
      <c r="F421" s="78">
        <f t="shared" ref="F421:G421" si="157">F422</f>
        <v>2727.41</v>
      </c>
      <c r="G421" s="78">
        <f t="shared" si="157"/>
        <v>1546.26</v>
      </c>
      <c r="H421" s="305">
        <f t="shared" si="145"/>
        <v>148.65311772962372</v>
      </c>
      <c r="I421" s="306">
        <f t="shared" si="146"/>
        <v>56.693346434896107</v>
      </c>
      <c r="J421" s="11"/>
    </row>
    <row r="422" spans="1:10" ht="30.75" customHeight="1" x14ac:dyDescent="0.25">
      <c r="A422" s="435">
        <v>3132</v>
      </c>
      <c r="B422" s="436"/>
      <c r="C422" s="437"/>
      <c r="D422" s="334" t="s">
        <v>124</v>
      </c>
      <c r="E422" s="78">
        <v>1040.18</v>
      </c>
      <c r="F422" s="78">
        <v>2727.41</v>
      </c>
      <c r="G422" s="78">
        <v>1546.26</v>
      </c>
      <c r="H422" s="305">
        <f t="shared" si="145"/>
        <v>148.65311772962372</v>
      </c>
      <c r="I422" s="306">
        <f t="shared" si="146"/>
        <v>56.693346434896107</v>
      </c>
      <c r="J422" s="11"/>
    </row>
    <row r="423" spans="1:10" ht="30.75" customHeight="1" x14ac:dyDescent="0.25">
      <c r="A423" s="453">
        <v>32</v>
      </c>
      <c r="B423" s="454"/>
      <c r="C423" s="455"/>
      <c r="D423" s="331" t="s">
        <v>86</v>
      </c>
      <c r="E423" s="78">
        <f t="shared" ref="E423" si="158">E424</f>
        <v>433.41</v>
      </c>
      <c r="F423" s="78">
        <f t="shared" ref="F423" si="159">F424</f>
        <v>890.21</v>
      </c>
      <c r="G423" s="78">
        <f t="shared" ref="G423" si="160">G424</f>
        <v>441.79</v>
      </c>
      <c r="H423" s="305">
        <f t="shared" si="145"/>
        <v>101.93350407235641</v>
      </c>
      <c r="I423" s="306">
        <f t="shared" si="146"/>
        <v>49.627615955785714</v>
      </c>
      <c r="J423" s="11"/>
    </row>
    <row r="424" spans="1:10" ht="30.75" customHeight="1" x14ac:dyDescent="0.25">
      <c r="A424" s="435">
        <v>321</v>
      </c>
      <c r="B424" s="436"/>
      <c r="C424" s="437"/>
      <c r="D424" s="334" t="s">
        <v>125</v>
      </c>
      <c r="E424" s="78">
        <f>E426+E425</f>
        <v>433.41</v>
      </c>
      <c r="F424" s="78">
        <f t="shared" ref="F424:G424" si="161">F426+F425</f>
        <v>890.21</v>
      </c>
      <c r="G424" s="78">
        <f t="shared" si="161"/>
        <v>441.79</v>
      </c>
      <c r="H424" s="305">
        <f t="shared" si="145"/>
        <v>101.93350407235641</v>
      </c>
      <c r="I424" s="306">
        <f t="shared" si="146"/>
        <v>49.627615955785714</v>
      </c>
      <c r="J424" s="11"/>
    </row>
    <row r="425" spans="1:10" ht="30.75" customHeight="1" x14ac:dyDescent="0.25">
      <c r="A425" s="435">
        <v>3211</v>
      </c>
      <c r="B425" s="436"/>
      <c r="C425" s="437"/>
      <c r="D425" s="334" t="s">
        <v>126</v>
      </c>
      <c r="E425" s="78">
        <v>0</v>
      </c>
      <c r="F425" s="78">
        <v>51</v>
      </c>
      <c r="G425" s="78">
        <v>0</v>
      </c>
      <c r="H425" s="305" t="e">
        <f t="shared" si="145"/>
        <v>#DIV/0!</v>
      </c>
      <c r="I425" s="306">
        <f t="shared" si="146"/>
        <v>0</v>
      </c>
      <c r="J425" s="11"/>
    </row>
    <row r="426" spans="1:10" ht="30.75" customHeight="1" x14ac:dyDescent="0.25">
      <c r="A426" s="435">
        <v>3212</v>
      </c>
      <c r="B426" s="436"/>
      <c r="C426" s="437"/>
      <c r="D426" s="334" t="s">
        <v>127</v>
      </c>
      <c r="E426" s="78">
        <v>433.41</v>
      </c>
      <c r="F426" s="78">
        <v>839.21</v>
      </c>
      <c r="G426" s="78">
        <v>441.79</v>
      </c>
      <c r="H426" s="305">
        <f t="shared" si="145"/>
        <v>101.93350407235641</v>
      </c>
      <c r="I426" s="306">
        <f t="shared" si="146"/>
        <v>52.643557631582084</v>
      </c>
      <c r="J426" s="11"/>
    </row>
    <row r="427" spans="1:10" s="4" customFormat="1" ht="30.75" customHeight="1" x14ac:dyDescent="0.25">
      <c r="A427" s="471" t="s">
        <v>84</v>
      </c>
      <c r="B427" s="472"/>
      <c r="C427" s="473"/>
      <c r="D427" s="330" t="s">
        <v>51</v>
      </c>
      <c r="E427" s="77">
        <f>E428</f>
        <v>49120.55</v>
      </c>
      <c r="F427" s="77">
        <f t="shared" ref="F427:G427" si="162">F428</f>
        <v>119176.37999999999</v>
      </c>
      <c r="G427" s="77">
        <f t="shared" si="162"/>
        <v>66384.560000000012</v>
      </c>
      <c r="H427" s="305">
        <f t="shared" si="145"/>
        <v>135.14620662838669</v>
      </c>
      <c r="I427" s="306">
        <f t="shared" si="146"/>
        <v>55.702782715836832</v>
      </c>
      <c r="J427" s="209"/>
    </row>
    <row r="428" spans="1:10" ht="30.75" customHeight="1" x14ac:dyDescent="0.25">
      <c r="A428" s="465">
        <v>3</v>
      </c>
      <c r="B428" s="466"/>
      <c r="C428" s="467"/>
      <c r="D428" s="331" t="s">
        <v>19</v>
      </c>
      <c r="E428" s="78">
        <f>E429+E435</f>
        <v>49120.55</v>
      </c>
      <c r="F428" s="78">
        <f t="shared" ref="F428:G428" si="163">F429+F435</f>
        <v>119176.37999999999</v>
      </c>
      <c r="G428" s="78">
        <f t="shared" si="163"/>
        <v>66384.560000000012</v>
      </c>
      <c r="H428" s="305">
        <f t="shared" si="145"/>
        <v>135.14620662838669</v>
      </c>
      <c r="I428" s="306">
        <f t="shared" si="146"/>
        <v>55.702782715836832</v>
      </c>
      <c r="J428" s="11"/>
    </row>
    <row r="429" spans="1:10" s="3" customFormat="1" ht="30.75" customHeight="1" x14ac:dyDescent="0.25">
      <c r="A429" s="462">
        <v>31</v>
      </c>
      <c r="B429" s="463"/>
      <c r="C429" s="464"/>
      <c r="D429" s="332" t="s">
        <v>20</v>
      </c>
      <c r="E429" s="79">
        <f>E430+E433</f>
        <v>46664.520000000004</v>
      </c>
      <c r="F429" s="79">
        <f t="shared" ref="F429:G429" si="164">F430+F433</f>
        <v>114131.87999999999</v>
      </c>
      <c r="G429" s="79">
        <f t="shared" si="164"/>
        <v>63551.100000000006</v>
      </c>
      <c r="H429" s="305">
        <f t="shared" si="145"/>
        <v>136.18719318231496</v>
      </c>
      <c r="I429" s="306">
        <f t="shared" si="146"/>
        <v>55.682163476147075</v>
      </c>
      <c r="J429" s="210"/>
    </row>
    <row r="430" spans="1:10" ht="30.75" customHeight="1" x14ac:dyDescent="0.25">
      <c r="A430" s="435">
        <v>311</v>
      </c>
      <c r="B430" s="436"/>
      <c r="C430" s="437"/>
      <c r="D430" s="334" t="s">
        <v>120</v>
      </c>
      <c r="E430" s="78">
        <f t="shared" ref="E430" si="165">SUM(E431:E432)</f>
        <v>40770.050000000003</v>
      </c>
      <c r="F430" s="78">
        <f t="shared" ref="F430" si="166">SUM(F431:F432)</f>
        <v>98676.51999999999</v>
      </c>
      <c r="G430" s="78">
        <f t="shared" ref="G430" si="167">SUM(G431:G432)</f>
        <v>54788.98</v>
      </c>
      <c r="H430" s="305">
        <f t="shared" si="145"/>
        <v>134.38536376580356</v>
      </c>
      <c r="I430" s="306">
        <f t="shared" si="146"/>
        <v>55.523826742167245</v>
      </c>
      <c r="J430" s="11"/>
    </row>
    <row r="431" spans="1:10" ht="30.75" customHeight="1" x14ac:dyDescent="0.25">
      <c r="A431" s="435">
        <v>3111</v>
      </c>
      <c r="B431" s="436"/>
      <c r="C431" s="437"/>
      <c r="D431" s="334" t="s">
        <v>121</v>
      </c>
      <c r="E431" s="78">
        <v>36840.410000000003</v>
      </c>
      <c r="F431" s="78">
        <v>92732.15</v>
      </c>
      <c r="G431" s="78">
        <v>51320.98</v>
      </c>
      <c r="H431" s="305">
        <f t="shared" si="145"/>
        <v>139.30621293302653</v>
      </c>
      <c r="I431" s="306">
        <f t="shared" si="146"/>
        <v>55.343243955844876</v>
      </c>
      <c r="J431" s="11"/>
    </row>
    <row r="432" spans="1:10" ht="30.75" customHeight="1" x14ac:dyDescent="0.25">
      <c r="A432" s="435">
        <v>3121</v>
      </c>
      <c r="B432" s="436"/>
      <c r="C432" s="437"/>
      <c r="D432" s="334" t="s">
        <v>202</v>
      </c>
      <c r="E432" s="78">
        <v>3929.64</v>
      </c>
      <c r="F432" s="78">
        <v>5944.37</v>
      </c>
      <c r="G432" s="78">
        <v>3468</v>
      </c>
      <c r="H432" s="305">
        <f t="shared" si="145"/>
        <v>88.252358994717071</v>
      </c>
      <c r="I432" s="306">
        <f t="shared" si="146"/>
        <v>58.340917540462655</v>
      </c>
      <c r="J432" s="11"/>
    </row>
    <row r="433" spans="1:10" ht="30.75" customHeight="1" x14ac:dyDescent="0.25">
      <c r="A433" s="435">
        <v>313</v>
      </c>
      <c r="B433" s="436"/>
      <c r="C433" s="437"/>
      <c r="D433" s="334" t="s">
        <v>123</v>
      </c>
      <c r="E433" s="78">
        <f>E434</f>
        <v>5894.47</v>
      </c>
      <c r="F433" s="78">
        <f t="shared" ref="F433:G433" si="168">F434</f>
        <v>15455.36</v>
      </c>
      <c r="G433" s="78">
        <f t="shared" si="168"/>
        <v>8762.1200000000008</v>
      </c>
      <c r="H433" s="305">
        <f t="shared" si="145"/>
        <v>148.64983620240665</v>
      </c>
      <c r="I433" s="306">
        <f t="shared" si="146"/>
        <v>56.693082529297278</v>
      </c>
      <c r="J433" s="11"/>
    </row>
    <row r="434" spans="1:10" ht="30.75" customHeight="1" x14ac:dyDescent="0.25">
      <c r="A434" s="435">
        <v>3132</v>
      </c>
      <c r="B434" s="436"/>
      <c r="C434" s="437"/>
      <c r="D434" s="334" t="s">
        <v>124</v>
      </c>
      <c r="E434" s="78">
        <v>5894.47</v>
      </c>
      <c r="F434" s="78">
        <v>15455.36</v>
      </c>
      <c r="G434" s="78">
        <v>8762.1200000000008</v>
      </c>
      <c r="H434" s="305">
        <f t="shared" si="145"/>
        <v>148.64983620240665</v>
      </c>
      <c r="I434" s="306">
        <f t="shared" si="146"/>
        <v>56.693082529297278</v>
      </c>
      <c r="J434" s="11"/>
    </row>
    <row r="435" spans="1:10" s="3" customFormat="1" ht="30.75" customHeight="1" x14ac:dyDescent="0.25">
      <c r="A435" s="462">
        <v>32</v>
      </c>
      <c r="B435" s="463"/>
      <c r="C435" s="464"/>
      <c r="D435" s="332" t="s">
        <v>86</v>
      </c>
      <c r="E435" s="79">
        <f>E436</f>
        <v>2456.0300000000002</v>
      </c>
      <c r="F435" s="79">
        <f t="shared" ref="F435:G435" si="169">F436</f>
        <v>5044.5</v>
      </c>
      <c r="G435" s="79">
        <f t="shared" si="169"/>
        <v>2833.46</v>
      </c>
      <c r="H435" s="305">
        <f t="shared" si="145"/>
        <v>115.36748329621381</v>
      </c>
      <c r="I435" s="306">
        <f t="shared" si="146"/>
        <v>56.16929328972148</v>
      </c>
      <c r="J435" s="210"/>
    </row>
    <row r="436" spans="1:10" ht="30.75" customHeight="1" x14ac:dyDescent="0.25">
      <c r="A436" s="435">
        <v>321</v>
      </c>
      <c r="B436" s="436"/>
      <c r="C436" s="437"/>
      <c r="D436" s="334" t="s">
        <v>125</v>
      </c>
      <c r="E436" s="78">
        <f>SUM(E437:E438)</f>
        <v>2456.0300000000002</v>
      </c>
      <c r="F436" s="78">
        <f t="shared" ref="F436:G436" si="170">SUM(F437:F438)</f>
        <v>5044.5</v>
      </c>
      <c r="G436" s="78">
        <f t="shared" si="170"/>
        <v>2833.46</v>
      </c>
      <c r="H436" s="305">
        <f t="shared" si="145"/>
        <v>115.36748329621381</v>
      </c>
      <c r="I436" s="306">
        <f t="shared" si="146"/>
        <v>56.16929328972148</v>
      </c>
      <c r="J436" s="11"/>
    </row>
    <row r="437" spans="1:10" ht="30.75" customHeight="1" x14ac:dyDescent="0.25">
      <c r="A437" s="435">
        <v>3211</v>
      </c>
      <c r="B437" s="436"/>
      <c r="C437" s="437"/>
      <c r="D437" s="334" t="s">
        <v>126</v>
      </c>
      <c r="E437" s="78">
        <v>0</v>
      </c>
      <c r="F437" s="78">
        <v>289</v>
      </c>
      <c r="G437" s="78">
        <v>330</v>
      </c>
      <c r="H437" s="305" t="e">
        <f t="shared" si="145"/>
        <v>#DIV/0!</v>
      </c>
      <c r="I437" s="306">
        <f t="shared" si="146"/>
        <v>114.18685121107266</v>
      </c>
      <c r="J437" s="11"/>
    </row>
    <row r="438" spans="1:10" ht="30.75" customHeight="1" x14ac:dyDescent="0.25">
      <c r="A438" s="435">
        <v>3212</v>
      </c>
      <c r="B438" s="436"/>
      <c r="C438" s="437"/>
      <c r="D438" s="334" t="s">
        <v>127</v>
      </c>
      <c r="E438" s="78">
        <v>2456.0300000000002</v>
      </c>
      <c r="F438" s="78">
        <v>4755.5</v>
      </c>
      <c r="G438" s="78">
        <v>2503.46</v>
      </c>
      <c r="H438" s="305">
        <f t="shared" si="145"/>
        <v>101.9311653359283</v>
      </c>
      <c r="I438" s="306">
        <f t="shared" si="146"/>
        <v>52.643465461045103</v>
      </c>
      <c r="J438" s="11"/>
    </row>
    <row r="439" spans="1:10" s="174" customFormat="1" ht="33" customHeight="1" x14ac:dyDescent="0.25">
      <c r="A439" s="474" t="s">
        <v>237</v>
      </c>
      <c r="B439" s="474"/>
      <c r="C439" s="474"/>
      <c r="D439" s="172"/>
      <c r="E439" s="173">
        <f>SUM(E7+E350)</f>
        <v>4075540.4199999995</v>
      </c>
      <c r="F439" s="173">
        <f t="shared" ref="F439:G439" si="171">SUM(F7+F350)</f>
        <v>4917550.7</v>
      </c>
      <c r="G439" s="173">
        <f t="shared" si="171"/>
        <v>2313385.27</v>
      </c>
      <c r="H439" s="309">
        <f t="shared" si="145"/>
        <v>56.762662901034368</v>
      </c>
      <c r="I439" s="310">
        <f t="shared" si="146"/>
        <v>47.043445225689283</v>
      </c>
    </row>
    <row r="440" spans="1:10" s="174" customFormat="1" ht="33" customHeight="1" x14ac:dyDescent="0.25">
      <c r="A440" s="387"/>
      <c r="B440" s="387"/>
      <c r="C440" s="387"/>
      <c r="D440" s="388"/>
      <c r="E440" s="389"/>
      <c r="F440" s="389"/>
      <c r="G440" s="389"/>
      <c r="H440" s="390"/>
      <c r="I440" s="391"/>
    </row>
    <row r="443" spans="1:10" ht="30.75" customHeight="1" x14ac:dyDescent="0.25">
      <c r="D443" s="385" t="s">
        <v>298</v>
      </c>
      <c r="E443" s="386">
        <f>SUM(E9+E37+E44+E53+E63+E71+E99+E107+E352+E370+E383+E387+E403)</f>
        <v>543020.55999999994</v>
      </c>
      <c r="F443" s="386">
        <f>SUM(F9+F37+F44+F53+F63+F71+F99+F107+F352+F370+F383+F387+F403)</f>
        <v>488281.52</v>
      </c>
      <c r="G443" s="386">
        <f>SUM(G9+G37+G44+G53+G63+G71+G99+G107+G352+G370+G383+G387+G403)</f>
        <v>156143.29999999999</v>
      </c>
    </row>
    <row r="444" spans="1:10" ht="30.75" customHeight="1" x14ac:dyDescent="0.25">
      <c r="D444" s="385" t="s">
        <v>299</v>
      </c>
      <c r="E444" s="386">
        <f>SUM(E115+E248+E328+E392+E415)</f>
        <v>3422352.16</v>
      </c>
      <c r="F444" s="386">
        <f>SUM(F115+F248+F328+F392+F415)</f>
        <v>4248650.37</v>
      </c>
      <c r="G444" s="386">
        <f>SUM(G115+G248+G328+G392+G415)</f>
        <v>2070416.6199999999</v>
      </c>
    </row>
    <row r="445" spans="1:10" ht="30.75" customHeight="1" x14ac:dyDescent="0.25">
      <c r="D445" s="385" t="s">
        <v>300</v>
      </c>
      <c r="E445" s="386">
        <f>SUM(E150+E176+E292+E320+E331)</f>
        <v>9368.16</v>
      </c>
      <c r="F445" s="386">
        <f>SUM(F150+F176+F292+F320+F331)</f>
        <v>10000</v>
      </c>
      <c r="G445" s="386">
        <f>SUM(G150+G176+G292+G320+G331)</f>
        <v>401.08</v>
      </c>
    </row>
    <row r="446" spans="1:10" ht="30.75" customHeight="1" x14ac:dyDescent="0.25">
      <c r="D446" s="385" t="s">
        <v>301</v>
      </c>
      <c r="E446" s="386">
        <f>SUM(E155+E206+E230+E339+E345)</f>
        <v>21131.040000000001</v>
      </c>
      <c r="F446" s="386">
        <f>SUM(F155+F206+F230+F339+F345)</f>
        <v>34000</v>
      </c>
      <c r="G446" s="386">
        <f>SUM(G155+G206+G230+G339+G345)</f>
        <v>7300.14</v>
      </c>
    </row>
    <row r="447" spans="1:10" ht="30.75" customHeight="1" x14ac:dyDescent="0.25">
      <c r="D447" s="385" t="s">
        <v>302</v>
      </c>
      <c r="E447" s="386">
        <f>SUM(E166+E171+E275+E317+E337)</f>
        <v>4010.2</v>
      </c>
      <c r="F447" s="386">
        <f>SUM(F166+F171+F275+F317+F337)</f>
        <v>6935</v>
      </c>
      <c r="G447" s="386">
        <f>SUM(G166+G171+G275+G317+G337)</f>
        <v>5557.46</v>
      </c>
    </row>
    <row r="448" spans="1:10" ht="30.75" customHeight="1" x14ac:dyDescent="0.25">
      <c r="D448" s="385" t="s">
        <v>303</v>
      </c>
      <c r="E448" s="386">
        <f>SUM(E159+E398+E427)</f>
        <v>56613.710000000006</v>
      </c>
      <c r="F448" s="386">
        <f>SUM(F159+F398+F427)</f>
        <v>129683.81</v>
      </c>
      <c r="G448" s="386">
        <f>SUM(G159+G398+G427)</f>
        <v>73566.670000000013</v>
      </c>
    </row>
    <row r="449" spans="4:7" ht="30.75" customHeight="1" x14ac:dyDescent="0.25">
      <c r="D449" s="385" t="s">
        <v>305</v>
      </c>
      <c r="E449" s="386">
        <f>SUM(E140)</f>
        <v>19044.59</v>
      </c>
      <c r="F449" s="386">
        <f>SUM(F140)</f>
        <v>0</v>
      </c>
      <c r="G449" s="386">
        <f>SUM(G140)</f>
        <v>0</v>
      </c>
    </row>
    <row r="450" spans="4:7" ht="30.75" customHeight="1" x14ac:dyDescent="0.25">
      <c r="E450" s="360">
        <f>SUM(E443:E449)</f>
        <v>4075540.4200000004</v>
      </c>
      <c r="F450" s="361">
        <f>SUM(F443:F449)</f>
        <v>4917550.7</v>
      </c>
      <c r="G450" s="361">
        <f>SUM(G443:G449)</f>
        <v>2313385.27</v>
      </c>
    </row>
    <row r="452" spans="4:7" ht="30.75" customHeight="1" x14ac:dyDescent="0.25">
      <c r="D452" s="357" t="s">
        <v>319</v>
      </c>
      <c r="E452" s="16">
        <f>SUM(E392+E415)</f>
        <v>8668.130000000001</v>
      </c>
      <c r="F452" s="16">
        <f>SUM(F392+F415)</f>
        <v>22885.37</v>
      </c>
      <c r="G452" s="16">
        <f>SUM(G392+G415)</f>
        <v>12924.12</v>
      </c>
    </row>
    <row r="453" spans="4:7" ht="30.75" customHeight="1" x14ac:dyDescent="0.25">
      <c r="D453" s="357" t="s">
        <v>304</v>
      </c>
      <c r="E453" s="16">
        <f>E444-E452</f>
        <v>3413684.0300000003</v>
      </c>
      <c r="F453" s="16">
        <f>F444-F452</f>
        <v>4225765</v>
      </c>
      <c r="G453" s="16">
        <f>G444-G452</f>
        <v>2057492.4999999998</v>
      </c>
    </row>
  </sheetData>
  <mergeCells count="403">
    <mergeCell ref="A228:C228"/>
    <mergeCell ref="A229:C229"/>
    <mergeCell ref="A195:C195"/>
    <mergeCell ref="A198:C198"/>
    <mergeCell ref="A201:C201"/>
    <mergeCell ref="A202:C202"/>
    <mergeCell ref="A223:C223"/>
    <mergeCell ref="A224:C224"/>
    <mergeCell ref="A211:C211"/>
    <mergeCell ref="A199:C199"/>
    <mergeCell ref="A161:C161"/>
    <mergeCell ref="A162:C162"/>
    <mergeCell ref="A163:C163"/>
    <mergeCell ref="A197:C197"/>
    <mergeCell ref="A175:C175"/>
    <mergeCell ref="A176:C176"/>
    <mergeCell ref="A181:C181"/>
    <mergeCell ref="A227:C227"/>
    <mergeCell ref="A272:C272"/>
    <mergeCell ref="A271:C271"/>
    <mergeCell ref="A234:C234"/>
    <mergeCell ref="A237:C237"/>
    <mergeCell ref="A239:C239"/>
    <mergeCell ref="A240:C240"/>
    <mergeCell ref="A245:C245"/>
    <mergeCell ref="A249:C249"/>
    <mergeCell ref="A248:C248"/>
    <mergeCell ref="A236:C236"/>
    <mergeCell ref="A242:C242"/>
    <mergeCell ref="A250:C250"/>
    <mergeCell ref="A251:C251"/>
    <mergeCell ref="A261:C261"/>
    <mergeCell ref="A262:C262"/>
    <mergeCell ref="B267:C267"/>
    <mergeCell ref="A282:C282"/>
    <mergeCell ref="A246:C246"/>
    <mergeCell ref="A203:C203"/>
    <mergeCell ref="A204:C204"/>
    <mergeCell ref="A230:C230"/>
    <mergeCell ref="A205:C205"/>
    <mergeCell ref="A207:C207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41:C241"/>
    <mergeCell ref="A238:C238"/>
    <mergeCell ref="A222:C222"/>
    <mergeCell ref="A225:C225"/>
    <mergeCell ref="A226:C226"/>
    <mergeCell ref="A231:C231"/>
    <mergeCell ref="A266:C266"/>
    <mergeCell ref="A3:H3"/>
    <mergeCell ref="A232:C232"/>
    <mergeCell ref="A5:C5"/>
    <mergeCell ref="A185:C185"/>
    <mergeCell ref="A191:C191"/>
    <mergeCell ref="A275:C275"/>
    <mergeCell ref="A284:C284"/>
    <mergeCell ref="A278:C278"/>
    <mergeCell ref="A132:C132"/>
    <mergeCell ref="A186:C186"/>
    <mergeCell ref="A273:C273"/>
    <mergeCell ref="A179:C179"/>
    <mergeCell ref="A209:C209"/>
    <mergeCell ref="A210:C210"/>
    <mergeCell ref="A263:C263"/>
    <mergeCell ref="A180:C180"/>
    <mergeCell ref="A208:C208"/>
    <mergeCell ref="A133:C133"/>
    <mergeCell ref="A134:C134"/>
    <mergeCell ref="A135:C135"/>
    <mergeCell ref="A136:C136"/>
    <mergeCell ref="A192:C192"/>
    <mergeCell ref="A235:C235"/>
    <mergeCell ref="A233:C233"/>
    <mergeCell ref="A1:J1"/>
    <mergeCell ref="A6:D6"/>
    <mergeCell ref="A10:C10"/>
    <mergeCell ref="A206:C206"/>
    <mergeCell ref="A11:C11"/>
    <mergeCell ref="A45:C45"/>
    <mergeCell ref="A46:C46"/>
    <mergeCell ref="A64:C64"/>
    <mergeCell ref="A65:C65"/>
    <mergeCell ref="A43:C43"/>
    <mergeCell ref="A44:C44"/>
    <mergeCell ref="A62:C62"/>
    <mergeCell ref="A63:C63"/>
    <mergeCell ref="A114:C114"/>
    <mergeCell ref="A36:C36"/>
    <mergeCell ref="A37:C37"/>
    <mergeCell ref="A38:C38"/>
    <mergeCell ref="A7:C7"/>
    <mergeCell ref="A130:C130"/>
    <mergeCell ref="A8:C8"/>
    <mergeCell ref="A159:C159"/>
    <mergeCell ref="A188:C188"/>
    <mergeCell ref="A190:C190"/>
    <mergeCell ref="A189:C189"/>
    <mergeCell ref="A9:C9"/>
    <mergeCell ref="A405:C405"/>
    <mergeCell ref="A370:C370"/>
    <mergeCell ref="A371:C371"/>
    <mergeCell ref="A350:C350"/>
    <mergeCell ref="A369:C369"/>
    <mergeCell ref="A379:C379"/>
    <mergeCell ref="A382:C382"/>
    <mergeCell ref="A383:C383"/>
    <mergeCell ref="A392:C392"/>
    <mergeCell ref="A285:C285"/>
    <mergeCell ref="A399:C399"/>
    <mergeCell ref="A402:C402"/>
    <mergeCell ref="A403:C403"/>
    <mergeCell ref="A255:C255"/>
    <mergeCell ref="A257:C257"/>
    <mergeCell ref="A258:C258"/>
    <mergeCell ref="A124:C124"/>
    <mergeCell ref="A259:C259"/>
    <mergeCell ref="A277:C277"/>
    <mergeCell ref="A268:C268"/>
    <mergeCell ref="A269:C269"/>
    <mergeCell ref="A244:C244"/>
    <mergeCell ref="A247:C247"/>
    <mergeCell ref="A243:C243"/>
    <mergeCell ref="A265:C265"/>
    <mergeCell ref="A375:C375"/>
    <mergeCell ref="A393:C393"/>
    <mergeCell ref="A323:C323"/>
    <mergeCell ref="A324:C324"/>
    <mergeCell ref="A308:C308"/>
    <mergeCell ref="A320:C320"/>
    <mergeCell ref="A286:C286"/>
    <mergeCell ref="A288:C288"/>
    <mergeCell ref="A310:C310"/>
    <mergeCell ref="A293:C293"/>
    <mergeCell ref="A298:C298"/>
    <mergeCell ref="A300:C300"/>
    <mergeCell ref="A301:C301"/>
    <mergeCell ref="A302:C302"/>
    <mergeCell ref="A304:C304"/>
    <mergeCell ref="A289:C289"/>
    <mergeCell ref="A318:C318"/>
    <mergeCell ref="A388:C388"/>
    <mergeCell ref="A389:C389"/>
    <mergeCell ref="A283:C283"/>
    <mergeCell ref="A287:C287"/>
    <mergeCell ref="A352:C352"/>
    <mergeCell ref="A436:C436"/>
    <mergeCell ref="A422:C422"/>
    <mergeCell ref="A413:C413"/>
    <mergeCell ref="A410:C410"/>
    <mergeCell ref="A348:C348"/>
    <mergeCell ref="A349:C349"/>
    <mergeCell ref="A409:C409"/>
    <mergeCell ref="A380:C380"/>
    <mergeCell ref="A408:C408"/>
    <mergeCell ref="A412:C412"/>
    <mergeCell ref="A387:C387"/>
    <mergeCell ref="A411:C411"/>
    <mergeCell ref="A394:C394"/>
    <mergeCell ref="A397:C397"/>
    <mergeCell ref="A398:C398"/>
    <mergeCell ref="A374:C374"/>
    <mergeCell ref="A386:C386"/>
    <mergeCell ref="A368:C368"/>
    <mergeCell ref="A425:C425"/>
    <mergeCell ref="A373:C373"/>
    <mergeCell ref="A353:C353"/>
    <mergeCell ref="A354:C354"/>
    <mergeCell ref="A364:C364"/>
    <mergeCell ref="A365:C365"/>
    <mergeCell ref="A438:C438"/>
    <mergeCell ref="A390:C390"/>
    <mergeCell ref="A391:C391"/>
    <mergeCell ref="A400:C400"/>
    <mergeCell ref="A401:C401"/>
    <mergeCell ref="A395:C395"/>
    <mergeCell ref="A396:C396"/>
    <mergeCell ref="A435:C435"/>
    <mergeCell ref="A417:C417"/>
    <mergeCell ref="A415:C415"/>
    <mergeCell ref="A416:C416"/>
    <mergeCell ref="A406:C406"/>
    <mergeCell ref="A407:C407"/>
    <mergeCell ref="A418:C418"/>
    <mergeCell ref="A419:C419"/>
    <mergeCell ref="A433:C433"/>
    <mergeCell ref="A437:C437"/>
    <mergeCell ref="A432:C432"/>
    <mergeCell ref="A421:C421"/>
    <mergeCell ref="A404:C404"/>
    <mergeCell ref="A429:C429"/>
    <mergeCell ref="A428:C428"/>
    <mergeCell ref="A423:C423"/>
    <mergeCell ref="A420:C420"/>
    <mergeCell ref="A42:C42"/>
    <mergeCell ref="A115:C115"/>
    <mergeCell ref="A121:C121"/>
    <mergeCell ref="A116:C116"/>
    <mergeCell ref="A376:C376"/>
    <mergeCell ref="A385:C385"/>
    <mergeCell ref="A381:C381"/>
    <mergeCell ref="A377:C377"/>
    <mergeCell ref="A378:C378"/>
    <mergeCell ref="A384:C384"/>
    <mergeCell ref="A183:C183"/>
    <mergeCell ref="A305:C305"/>
    <mergeCell ref="A309:C309"/>
    <mergeCell ref="A316:C316"/>
    <mergeCell ref="A295:C295"/>
    <mergeCell ref="A281:C281"/>
    <mergeCell ref="A336:C336"/>
    <mergeCell ref="A325:C325"/>
    <mergeCell ref="A326:C326"/>
    <mergeCell ref="A256:C256"/>
    <mergeCell ref="A260:C260"/>
    <mergeCell ref="A274:C274"/>
    <mergeCell ref="A276:C276"/>
    <mergeCell ref="A294:C294"/>
    <mergeCell ref="A126:C126"/>
    <mergeCell ref="A178:C178"/>
    <mergeCell ref="A184:C184"/>
    <mergeCell ref="A149:C149"/>
    <mergeCell ref="A48:C48"/>
    <mergeCell ref="A49:C49"/>
    <mergeCell ref="A50:C50"/>
    <mergeCell ref="A139:C139"/>
    <mergeCell ref="A128:C128"/>
    <mergeCell ref="A170:C170"/>
    <mergeCell ref="A150:C150"/>
    <mergeCell ref="A151:C151"/>
    <mergeCell ref="A117:C117"/>
    <mergeCell ref="A129:C129"/>
    <mergeCell ref="A122:C122"/>
    <mergeCell ref="A118:C118"/>
    <mergeCell ref="A119:C119"/>
    <mergeCell ref="A164:C164"/>
    <mergeCell ref="A165:C165"/>
    <mergeCell ref="A182:C182"/>
    <mergeCell ref="A177:C177"/>
    <mergeCell ref="A88:C88"/>
    <mergeCell ref="A89:C89"/>
    <mergeCell ref="A90:C90"/>
    <mergeCell ref="A12:C12"/>
    <mergeCell ref="A13:C13"/>
    <mergeCell ref="A14:C14"/>
    <mergeCell ref="A67:C67"/>
    <mergeCell ref="A40:C40"/>
    <mergeCell ref="A35:C35"/>
    <mergeCell ref="A15:C15"/>
    <mergeCell ref="A16:C16"/>
    <mergeCell ref="A17:C17"/>
    <mergeCell ref="A19:C19"/>
    <mergeCell ref="A21:C21"/>
    <mergeCell ref="A22:C22"/>
    <mergeCell ref="A24:C24"/>
    <mergeCell ref="A25:C25"/>
    <mergeCell ref="A27:C27"/>
    <mergeCell ref="A28:C28"/>
    <mergeCell ref="A41:C41"/>
    <mergeCell ref="A66:C66"/>
    <mergeCell ref="A30:C30"/>
    <mergeCell ref="A32:C32"/>
    <mergeCell ref="A33:C33"/>
    <mergeCell ref="A52:C52"/>
    <mergeCell ref="A51:C51"/>
    <mergeCell ref="A34:C34"/>
    <mergeCell ref="A29:C29"/>
    <mergeCell ref="A23:C23"/>
    <mergeCell ref="A18:C18"/>
    <mergeCell ref="A20:C20"/>
    <mergeCell ref="A26:C26"/>
    <mergeCell ref="A152:C152"/>
    <mergeCell ref="A153:C153"/>
    <mergeCell ref="A154:C154"/>
    <mergeCell ref="A155:C155"/>
    <mergeCell ref="A127:C127"/>
    <mergeCell ref="A53:C53"/>
    <mergeCell ref="A57:C57"/>
    <mergeCell ref="A58:C58"/>
    <mergeCell ref="A59:C59"/>
    <mergeCell ref="A125:C125"/>
    <mergeCell ref="A120:C120"/>
    <mergeCell ref="A131:C131"/>
    <mergeCell ref="A60:C60"/>
    <mergeCell ref="A61:C61"/>
    <mergeCell ref="A137:C137"/>
    <mergeCell ref="A138:C138"/>
    <mergeCell ref="A31:C31"/>
    <mergeCell ref="A39:C39"/>
    <mergeCell ref="A123:C123"/>
    <mergeCell ref="A439:C4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279:C279"/>
    <mergeCell ref="A193:C193"/>
    <mergeCell ref="A194:C194"/>
    <mergeCell ref="A196:C196"/>
    <mergeCell ref="A200:C200"/>
    <mergeCell ref="A254:C254"/>
    <mergeCell ref="A187:C187"/>
    <mergeCell ref="A434:C434"/>
    <mergeCell ref="A430:C430"/>
    <mergeCell ref="A426:C426"/>
    <mergeCell ref="A427:C427"/>
    <mergeCell ref="A424:C424"/>
    <mergeCell ref="A431:C431"/>
    <mergeCell ref="A414:C414"/>
    <mergeCell ref="A355:C355"/>
    <mergeCell ref="A357:C357"/>
    <mergeCell ref="A356:C356"/>
    <mergeCell ref="A292:C292"/>
    <mergeCell ref="A372:C372"/>
    <mergeCell ref="A297:C297"/>
    <mergeCell ref="A313:C313"/>
    <mergeCell ref="A338:C338"/>
    <mergeCell ref="A296:C296"/>
    <mergeCell ref="A345:C345"/>
    <mergeCell ref="A331:C331"/>
    <mergeCell ref="A328:C328"/>
    <mergeCell ref="A327:C327"/>
    <mergeCell ref="A358:C358"/>
    <mergeCell ref="A359:C359"/>
    <mergeCell ref="A360:C360"/>
    <mergeCell ref="A361:C361"/>
    <mergeCell ref="A362:C362"/>
    <mergeCell ref="A363:C363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9:C109"/>
    <mergeCell ref="A110:C110"/>
    <mergeCell ref="A111:C111"/>
    <mergeCell ref="A101:C101"/>
    <mergeCell ref="A103:C103"/>
    <mergeCell ref="A104:C104"/>
    <mergeCell ref="A105:C105"/>
    <mergeCell ref="A106:C106"/>
    <mergeCell ref="A107:C107"/>
    <mergeCell ref="A108:C108"/>
    <mergeCell ref="A252:C252"/>
    <mergeCell ref="A253:C253"/>
    <mergeCell ref="A264:C264"/>
    <mergeCell ref="A280:C280"/>
    <mergeCell ref="A291:C291"/>
    <mergeCell ref="A290:C290"/>
    <mergeCell ref="A344:C344"/>
    <mergeCell ref="A366:C366"/>
    <mergeCell ref="A367:C367"/>
    <mergeCell ref="A335:C335"/>
    <mergeCell ref="A334:C334"/>
    <mergeCell ref="A299:C299"/>
    <mergeCell ref="A342:C342"/>
    <mergeCell ref="A343:C343"/>
    <mergeCell ref="A337:C337"/>
    <mergeCell ref="A311:C311"/>
    <mergeCell ref="A312:C312"/>
    <mergeCell ref="A303:C303"/>
    <mergeCell ref="A306:C306"/>
    <mergeCell ref="A307:C307"/>
    <mergeCell ref="A314:C314"/>
    <mergeCell ref="A315:C315"/>
    <mergeCell ref="A319:C319"/>
    <mergeCell ref="A270:C270"/>
  </mergeCells>
  <pageMargins left="0.70866141732283461" right="0.70866141732283461" top="0.74803149606299213" bottom="0.74803149606299213" header="0.31496062992125984" footer="0.31496062992125984"/>
  <pageSetup paperSize="9" scale="4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="110" zoomScaleNormal="110" workbookViewId="0">
      <pane xSplit="1" topLeftCell="B1" activePane="topRight" state="frozen"/>
      <selection activeCell="K22" sqref="K22"/>
      <selection pane="topRight" activeCell="G38" sqref="A1:G38"/>
    </sheetView>
  </sheetViews>
  <sheetFormatPr defaultColWidth="9.140625" defaultRowHeight="12.75" x14ac:dyDescent="0.2"/>
  <cols>
    <col min="1" max="1" width="11.140625" style="94" customWidth="1"/>
    <col min="2" max="2" width="52.5703125" style="128" customWidth="1"/>
    <col min="3" max="3" width="32.5703125" style="103" customWidth="1"/>
    <col min="4" max="4" width="24.7109375" style="106" customWidth="1"/>
    <col min="5" max="5" width="25.7109375" style="105" customWidth="1"/>
    <col min="6" max="7" width="13.42578125" style="95" customWidth="1"/>
    <col min="8" max="8" width="13.7109375" style="95" bestFit="1" customWidth="1"/>
    <col min="9" max="16384" width="9.140625" style="95"/>
  </cols>
  <sheetData>
    <row r="1" spans="1:7" x14ac:dyDescent="0.2">
      <c r="B1" s="494"/>
      <c r="C1" s="494"/>
      <c r="D1" s="494"/>
      <c r="E1" s="494"/>
      <c r="F1" s="494"/>
    </row>
    <row r="2" spans="1:7" ht="24.75" customHeight="1" x14ac:dyDescent="0.2">
      <c r="A2" s="495" t="s">
        <v>165</v>
      </c>
      <c r="B2" s="496"/>
      <c r="C2" s="496"/>
      <c r="D2" s="496"/>
      <c r="E2" s="496"/>
      <c r="F2" s="496"/>
      <c r="G2" s="96"/>
    </row>
    <row r="3" spans="1:7" ht="20.25" customHeight="1" x14ac:dyDescent="0.2">
      <c r="A3" s="96"/>
      <c r="B3" s="497" t="s">
        <v>166</v>
      </c>
      <c r="C3" s="497"/>
      <c r="D3" s="497"/>
      <c r="E3" s="497"/>
      <c r="F3" s="497"/>
      <c r="G3" s="96"/>
    </row>
    <row r="4" spans="1:7" ht="20.25" customHeight="1" x14ac:dyDescent="0.2">
      <c r="A4" s="96"/>
      <c r="B4" s="96"/>
      <c r="C4" s="97"/>
      <c r="D4" s="98"/>
      <c r="E4" s="99"/>
      <c r="F4" s="96"/>
      <c r="G4" s="275"/>
    </row>
    <row r="5" spans="1:7" ht="18" customHeight="1" x14ac:dyDescent="0.2">
      <c r="A5" s="270" t="s">
        <v>258</v>
      </c>
      <c r="B5" s="271"/>
      <c r="C5" s="274"/>
      <c r="D5" s="100"/>
      <c r="E5" s="101"/>
      <c r="F5" s="102"/>
      <c r="G5" s="102"/>
    </row>
    <row r="6" spans="1:7" ht="15" customHeight="1" x14ac:dyDescent="0.2">
      <c r="A6" s="273" t="s">
        <v>257</v>
      </c>
      <c r="B6" s="272"/>
      <c r="C6" s="283"/>
      <c r="D6" s="104"/>
      <c r="F6" s="106"/>
      <c r="G6" s="106"/>
    </row>
    <row r="7" spans="1:7" ht="16.5" customHeight="1" x14ac:dyDescent="0.2">
      <c r="A7" s="107"/>
      <c r="B7" s="95"/>
      <c r="D7" s="104"/>
      <c r="F7" s="106"/>
      <c r="G7" s="106"/>
    </row>
    <row r="8" spans="1:7" ht="8.25" customHeight="1" x14ac:dyDescent="0.2">
      <c r="A8" s="108"/>
      <c r="B8" s="108"/>
      <c r="C8" s="109"/>
      <c r="D8" s="110"/>
      <c r="E8" s="111"/>
      <c r="F8" s="112"/>
      <c r="G8" s="112"/>
    </row>
    <row r="9" spans="1:7" s="106" customFormat="1" ht="30.75" customHeight="1" x14ac:dyDescent="0.2">
      <c r="A9" s="276" t="s">
        <v>95</v>
      </c>
      <c r="B9" s="276" t="s">
        <v>167</v>
      </c>
      <c r="C9" s="277" t="s">
        <v>97</v>
      </c>
      <c r="D9" s="278" t="s">
        <v>98</v>
      </c>
      <c r="E9" s="276" t="s">
        <v>99</v>
      </c>
      <c r="F9" s="279" t="s">
        <v>259</v>
      </c>
      <c r="G9" s="279" t="s">
        <v>195</v>
      </c>
    </row>
    <row r="10" spans="1:7" ht="14.25" customHeight="1" x14ac:dyDescent="0.2">
      <c r="A10" s="280"/>
      <c r="B10" s="280">
        <v>1</v>
      </c>
      <c r="C10" s="280">
        <v>2</v>
      </c>
      <c r="D10" s="281">
        <v>3</v>
      </c>
      <c r="E10" s="282">
        <v>4</v>
      </c>
      <c r="F10" s="282">
        <v>5</v>
      </c>
      <c r="G10" s="282">
        <v>5</v>
      </c>
    </row>
    <row r="11" spans="1:7" ht="14.25" customHeight="1" x14ac:dyDescent="0.2">
      <c r="A11" s="113"/>
      <c r="B11" s="113"/>
      <c r="C11" s="114"/>
      <c r="D11" s="115"/>
      <c r="E11" s="116"/>
      <c r="F11" s="117"/>
      <c r="G11" s="117"/>
    </row>
    <row r="12" spans="1:7" ht="14.25" customHeight="1" x14ac:dyDescent="0.2">
      <c r="A12" s="258">
        <v>1</v>
      </c>
      <c r="B12" s="258" t="s">
        <v>168</v>
      </c>
      <c r="C12" s="259"/>
      <c r="D12" s="260"/>
      <c r="E12" s="260"/>
      <c r="F12" s="261"/>
      <c r="G12" s="261"/>
    </row>
    <row r="13" spans="1:7" ht="14.25" customHeight="1" x14ac:dyDescent="0.2">
      <c r="A13" s="239"/>
      <c r="B13" s="240" t="s">
        <v>169</v>
      </c>
      <c r="C13" s="241">
        <v>373414.29</v>
      </c>
      <c r="D13" s="242">
        <v>488281.52</v>
      </c>
      <c r="E13" s="243">
        <v>378760.97</v>
      </c>
      <c r="F13" s="238">
        <f>(E13/C13)*100</f>
        <v>101.43183593750523</v>
      </c>
      <c r="G13" s="238">
        <f>E13/D13*100</f>
        <v>77.570203762780125</v>
      </c>
    </row>
    <row r="14" spans="1:7" ht="14.25" customHeight="1" x14ac:dyDescent="0.2">
      <c r="A14" s="239"/>
      <c r="B14" s="244" t="s">
        <v>96</v>
      </c>
      <c r="C14" s="241">
        <v>543020.56000000006</v>
      </c>
      <c r="D14" s="242">
        <v>488281.52</v>
      </c>
      <c r="E14" s="243">
        <v>156143.29999999999</v>
      </c>
      <c r="F14" s="238">
        <f>(E14/C14)*100</f>
        <v>28.754583436030483</v>
      </c>
      <c r="G14" s="238">
        <f>E14/D14*100</f>
        <v>31.978130157373148</v>
      </c>
    </row>
    <row r="15" spans="1:7" s="122" customFormat="1" ht="14.25" customHeight="1" x14ac:dyDescent="0.2">
      <c r="A15" s="245"/>
      <c r="B15" s="246" t="s">
        <v>176</v>
      </c>
      <c r="C15" s="247">
        <f>C13-C14</f>
        <v>-169606.27000000008</v>
      </c>
      <c r="D15" s="247">
        <f t="shared" ref="D15:E15" si="0">D13-D14</f>
        <v>0</v>
      </c>
      <c r="E15" s="247">
        <f t="shared" si="0"/>
        <v>222617.66999999998</v>
      </c>
      <c r="F15" s="250"/>
      <c r="G15" s="250"/>
    </row>
    <row r="16" spans="1:7" ht="14.25" customHeight="1" x14ac:dyDescent="0.2">
      <c r="A16" s="258">
        <v>3</v>
      </c>
      <c r="B16" s="262" t="s">
        <v>170</v>
      </c>
      <c r="C16" s="259"/>
      <c r="D16" s="260"/>
      <c r="E16" s="260"/>
      <c r="F16" s="261"/>
      <c r="G16" s="261"/>
    </row>
    <row r="17" spans="1:8" ht="14.25" customHeight="1" x14ac:dyDescent="0.2">
      <c r="A17" s="239"/>
      <c r="B17" s="251" t="s">
        <v>169</v>
      </c>
      <c r="C17" s="252">
        <v>10583.08</v>
      </c>
      <c r="D17" s="242">
        <v>10000</v>
      </c>
      <c r="E17" s="243">
        <v>4505.3999999999996</v>
      </c>
      <c r="F17" s="238">
        <f>E17/C17*100</f>
        <v>42.571727701198512</v>
      </c>
      <c r="G17" s="238">
        <f>E17/D17*100</f>
        <v>45.053999999999995</v>
      </c>
    </row>
    <row r="18" spans="1:8" ht="20.100000000000001" customHeight="1" x14ac:dyDescent="0.2">
      <c r="A18" s="235"/>
      <c r="B18" s="244" t="s">
        <v>96</v>
      </c>
      <c r="C18" s="241">
        <v>9368.16</v>
      </c>
      <c r="D18" s="242">
        <v>10000</v>
      </c>
      <c r="E18" s="253">
        <v>401.08</v>
      </c>
      <c r="F18" s="238">
        <f>E18/C18*100</f>
        <v>4.2813103106693315</v>
      </c>
      <c r="G18" s="238">
        <f>E18/D18*100</f>
        <v>4.0107999999999997</v>
      </c>
    </row>
    <row r="19" spans="1:8" ht="20.100000000000001" customHeight="1" x14ac:dyDescent="0.2">
      <c r="A19" s="235"/>
      <c r="B19" s="244" t="s">
        <v>176</v>
      </c>
      <c r="C19" s="241">
        <f>C17-C18</f>
        <v>1214.92</v>
      </c>
      <c r="D19" s="241">
        <f t="shared" ref="D19:E19" si="1">D17-D18</f>
        <v>0</v>
      </c>
      <c r="E19" s="241">
        <f t="shared" si="1"/>
        <v>4104.32</v>
      </c>
      <c r="F19" s="238"/>
      <c r="G19" s="238"/>
    </row>
    <row r="20" spans="1:8" ht="14.25" customHeight="1" x14ac:dyDescent="0.2">
      <c r="A20" s="258">
        <v>4</v>
      </c>
      <c r="B20" s="262" t="s">
        <v>171</v>
      </c>
      <c r="C20" s="259"/>
      <c r="D20" s="260"/>
      <c r="E20" s="260"/>
      <c r="F20" s="261"/>
      <c r="G20" s="261"/>
    </row>
    <row r="21" spans="1:8" ht="14.25" customHeight="1" x14ac:dyDescent="0.2">
      <c r="A21" s="239"/>
      <c r="B21" s="251" t="s">
        <v>169</v>
      </c>
      <c r="C21" s="252">
        <v>31748.69</v>
      </c>
      <c r="D21" s="242">
        <v>34000</v>
      </c>
      <c r="E21" s="243">
        <v>21914.06</v>
      </c>
      <c r="F21" s="238">
        <f>E21/C21*100</f>
        <v>69.023509316447402</v>
      </c>
      <c r="G21" s="238">
        <f>E21/D21*100</f>
        <v>64.453117647058818</v>
      </c>
    </row>
    <row r="22" spans="1:8" ht="14.25" customHeight="1" x14ac:dyDescent="0.2">
      <c r="A22" s="239"/>
      <c r="B22" s="244" t="s">
        <v>96</v>
      </c>
      <c r="C22" s="241">
        <v>21131.040000000001</v>
      </c>
      <c r="D22" s="242">
        <v>34000</v>
      </c>
      <c r="E22" s="243">
        <v>7300.14</v>
      </c>
      <c r="F22" s="238">
        <v>0</v>
      </c>
      <c r="G22" s="238">
        <f>E22/D22*100</f>
        <v>21.471</v>
      </c>
    </row>
    <row r="23" spans="1:8" s="122" customFormat="1" ht="14.25" customHeight="1" x14ac:dyDescent="0.2">
      <c r="A23" s="245"/>
      <c r="B23" s="255" t="s">
        <v>176</v>
      </c>
      <c r="C23" s="247">
        <f>C21-C22</f>
        <v>10617.649999999998</v>
      </c>
      <c r="D23" s="247">
        <f t="shared" ref="D23:E23" si="2">D21-D22</f>
        <v>0</v>
      </c>
      <c r="E23" s="247">
        <f t="shared" si="2"/>
        <v>14613.920000000002</v>
      </c>
      <c r="F23" s="250"/>
      <c r="G23" s="250"/>
    </row>
    <row r="24" spans="1:8" ht="14.25" customHeight="1" x14ac:dyDescent="0.2">
      <c r="A24" s="258">
        <v>5</v>
      </c>
      <c r="B24" s="262" t="s">
        <v>172</v>
      </c>
      <c r="C24" s="259"/>
      <c r="D24" s="260"/>
      <c r="E24" s="260"/>
      <c r="F24" s="261"/>
      <c r="G24" s="261"/>
    </row>
    <row r="25" spans="1:8" ht="14.25" customHeight="1" x14ac:dyDescent="0.2">
      <c r="A25" s="239"/>
      <c r="B25" s="251" t="s">
        <v>169</v>
      </c>
      <c r="C25" s="252">
        <v>3481425.26</v>
      </c>
      <c r="D25" s="242">
        <v>4378334.18</v>
      </c>
      <c r="E25" s="243">
        <v>1797987.55</v>
      </c>
      <c r="F25" s="238">
        <f>E25/C25*100</f>
        <v>51.64515724804042</v>
      </c>
      <c r="G25" s="238">
        <f>E25/D25*100</f>
        <v>41.065562291090359</v>
      </c>
    </row>
    <row r="26" spans="1:8" ht="14.25" customHeight="1" x14ac:dyDescent="0.2">
      <c r="A26" s="239"/>
      <c r="B26" s="244" t="s">
        <v>96</v>
      </c>
      <c r="C26" s="241">
        <v>3498010.46</v>
      </c>
      <c r="D26" s="242">
        <v>4378334.18</v>
      </c>
      <c r="E26" s="243">
        <v>2143983.29</v>
      </c>
      <c r="F26" s="238">
        <f>E26/C26*100</f>
        <v>61.291505972226275</v>
      </c>
      <c r="G26" s="238">
        <f>E26/D26*100</f>
        <v>48.968013903406529</v>
      </c>
      <c r="H26" s="124"/>
    </row>
    <row r="27" spans="1:8" s="122" customFormat="1" ht="14.25" customHeight="1" x14ac:dyDescent="0.2">
      <c r="A27" s="245"/>
      <c r="B27" s="255" t="s">
        <v>176</v>
      </c>
      <c r="C27" s="247">
        <f>C25-C26</f>
        <v>-16585.200000000186</v>
      </c>
      <c r="D27" s="248">
        <f>D25-D26</f>
        <v>0</v>
      </c>
      <c r="E27" s="249">
        <f>E25-E26</f>
        <v>-345995.74</v>
      </c>
      <c r="F27" s="250"/>
      <c r="G27" s="250"/>
      <c r="H27" s="125"/>
    </row>
    <row r="28" spans="1:8" s="123" customFormat="1" ht="14.25" customHeight="1" x14ac:dyDescent="0.2">
      <c r="A28" s="263">
        <v>6</v>
      </c>
      <c r="B28" s="264" t="s">
        <v>173</v>
      </c>
      <c r="C28" s="265"/>
      <c r="D28" s="260"/>
      <c r="E28" s="260"/>
      <c r="F28" s="261"/>
      <c r="G28" s="261"/>
    </row>
    <row r="29" spans="1:8" ht="14.25" customHeight="1" x14ac:dyDescent="0.2">
      <c r="A29" s="239"/>
      <c r="B29" s="251" t="s">
        <v>169</v>
      </c>
      <c r="C29" s="252">
        <v>5525.13</v>
      </c>
      <c r="D29" s="242">
        <v>6935</v>
      </c>
      <c r="E29" s="243">
        <v>8173.36</v>
      </c>
      <c r="F29" s="238">
        <f>E29/C29*100</f>
        <v>147.93063692618998</v>
      </c>
      <c r="G29" s="238">
        <f>E29/D29*100</f>
        <v>117.85666906993511</v>
      </c>
    </row>
    <row r="30" spans="1:8" ht="14.25" customHeight="1" x14ac:dyDescent="0.2">
      <c r="A30" s="239"/>
      <c r="B30" s="244" t="s">
        <v>96</v>
      </c>
      <c r="C30" s="241">
        <v>4010.2</v>
      </c>
      <c r="D30" s="242">
        <v>6935</v>
      </c>
      <c r="E30" s="243">
        <v>5557.46</v>
      </c>
      <c r="F30" s="238">
        <f>E30/C30*100</f>
        <v>138.5831130616927</v>
      </c>
      <c r="G30" s="238">
        <f>E30/D30*100</f>
        <v>80.136409516943047</v>
      </c>
    </row>
    <row r="31" spans="1:8" s="122" customFormat="1" ht="14.25" customHeight="1" x14ac:dyDescent="0.2">
      <c r="A31" s="245"/>
      <c r="B31" s="255" t="s">
        <v>176</v>
      </c>
      <c r="C31" s="247">
        <f>C29-C30</f>
        <v>1514.9300000000003</v>
      </c>
      <c r="D31" s="248">
        <f>D29-D30</f>
        <v>0</v>
      </c>
      <c r="E31" s="249">
        <f>E29-E30</f>
        <v>2615.8999999999996</v>
      </c>
      <c r="F31" s="250"/>
      <c r="G31" s="250"/>
    </row>
    <row r="32" spans="1:8" ht="14.25" customHeight="1" x14ac:dyDescent="0.2">
      <c r="A32" s="258">
        <v>7</v>
      </c>
      <c r="B32" s="262" t="s">
        <v>223</v>
      </c>
      <c r="C32" s="259"/>
      <c r="D32" s="266"/>
      <c r="E32" s="267"/>
      <c r="F32" s="261"/>
      <c r="G32" s="261"/>
    </row>
    <row r="33" spans="1:7" ht="14.25" customHeight="1" x14ac:dyDescent="0.2">
      <c r="A33" s="239"/>
      <c r="B33" s="251" t="s">
        <v>169</v>
      </c>
      <c r="C33" s="252">
        <v>0</v>
      </c>
      <c r="D33" s="242">
        <v>0</v>
      </c>
      <c r="E33" s="243">
        <v>0</v>
      </c>
      <c r="F33" s="238">
        <v>0</v>
      </c>
      <c r="G33" s="238"/>
    </row>
    <row r="34" spans="1:7" ht="14.25" customHeight="1" x14ac:dyDescent="0.2">
      <c r="A34" s="239"/>
      <c r="B34" s="244" t="s">
        <v>96</v>
      </c>
      <c r="C34" s="241">
        <v>0</v>
      </c>
      <c r="D34" s="242">
        <v>0</v>
      </c>
      <c r="E34" s="243">
        <v>0</v>
      </c>
      <c r="F34" s="238">
        <v>0</v>
      </c>
      <c r="G34" s="238"/>
    </row>
    <row r="35" spans="1:7" ht="14.25" customHeight="1" x14ac:dyDescent="0.2">
      <c r="A35" s="239"/>
      <c r="B35" s="240"/>
      <c r="C35" s="241"/>
      <c r="D35" s="242"/>
      <c r="E35" s="243"/>
      <c r="F35" s="238"/>
      <c r="G35" s="238"/>
    </row>
    <row r="36" spans="1:7" ht="14.25" customHeight="1" x14ac:dyDescent="0.2">
      <c r="A36" s="239"/>
      <c r="B36" s="268" t="s">
        <v>174</v>
      </c>
      <c r="C36" s="269">
        <f>SUM(C13+C17+C21+C25+C29+C33)</f>
        <v>3902696.4499999997</v>
      </c>
      <c r="D36" s="236">
        <f>D13+D17+D21+D25+D29+D33</f>
        <v>4917550.6999999993</v>
      </c>
      <c r="E36" s="237">
        <f>E13+E17+E21+E25+E29+E33</f>
        <v>2211341.34</v>
      </c>
      <c r="F36" s="238">
        <f>E36/C36*100</f>
        <v>56.661884118607276</v>
      </c>
      <c r="G36" s="238">
        <f>E36/D36*100</f>
        <v>44.968348572389914</v>
      </c>
    </row>
    <row r="37" spans="1:7" s="123" customFormat="1" ht="14.25" customHeight="1" x14ac:dyDescent="0.2">
      <c r="A37" s="254"/>
      <c r="B37" s="268" t="s">
        <v>24</v>
      </c>
      <c r="C37" s="269">
        <f>C14+C18+C22+C26+C30+C34</f>
        <v>4075540.4200000004</v>
      </c>
      <c r="D37" s="236">
        <f>D14+D18+D22+D26+D30+D34</f>
        <v>4917550.6999999993</v>
      </c>
      <c r="E37" s="237">
        <f>E14+E18+E22+E26+E30+E34</f>
        <v>2313385.27</v>
      </c>
      <c r="F37" s="238">
        <f>E37/C37*100</f>
        <v>56.762662901034354</v>
      </c>
      <c r="G37" s="238">
        <f>E37/D37*100</f>
        <v>47.04344522568929</v>
      </c>
    </row>
    <row r="38" spans="1:7" ht="14.25" customHeight="1" x14ac:dyDescent="0.2">
      <c r="A38" s="239"/>
      <c r="B38" s="268" t="s">
        <v>175</v>
      </c>
      <c r="C38" s="269">
        <f>C36-C37</f>
        <v>-172843.97000000067</v>
      </c>
      <c r="D38" s="269">
        <f>D36-D37</f>
        <v>0</v>
      </c>
      <c r="E38" s="269">
        <f>SUM(E15+E19+E23+E27+E31+E35)</f>
        <v>-102043.93</v>
      </c>
      <c r="F38" s="269"/>
      <c r="G38" s="269"/>
    </row>
    <row r="39" spans="1:7" ht="14.25" customHeight="1" x14ac:dyDescent="0.2">
      <c r="A39" s="231"/>
      <c r="B39" s="232"/>
      <c r="C39" s="233"/>
      <c r="D39" s="234"/>
      <c r="E39" s="126"/>
      <c r="F39" s="117"/>
      <c r="G39" s="117"/>
    </row>
    <row r="40" spans="1:7" x14ac:dyDescent="0.2">
      <c r="A40" s="118"/>
      <c r="B40" s="119"/>
      <c r="C40" s="120"/>
      <c r="D40" s="121"/>
      <c r="E40" s="127"/>
      <c r="F40" s="117"/>
      <c r="G40" s="117"/>
    </row>
    <row r="41" spans="1:7" x14ac:dyDescent="0.2">
      <c r="E41" s="127"/>
    </row>
  </sheetData>
  <mergeCells count="3">
    <mergeCell ref="B1:F1"/>
    <mergeCell ref="A2:F2"/>
    <mergeCell ref="B3:F3"/>
  </mergeCells>
  <pageMargins left="0.19685039370078741" right="0.19685039370078741" top="0" bottom="0" header="0.7086614173228347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POSEBNI DIO</vt:lpstr>
      <vt:lpstr>KONTROLNA TABLICA</vt:lpstr>
      <vt:lpstr>'KONTROLNA TABLICA'!Ispis_naslova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2025-07-18T14:22:43Z</cp:lastPrinted>
  <dcterms:created xsi:type="dcterms:W3CDTF">2022-08-12T12:51:27Z</dcterms:created>
  <dcterms:modified xsi:type="dcterms:W3CDTF">2025-07-21T08:51:56Z</dcterms:modified>
</cp:coreProperties>
</file>